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tab. nr 1" sheetId="1" r:id="rId1"/>
    <sheet name="tab. nr 2" sheetId="2" r:id="rId2"/>
    <sheet name="tab. nr 3" sheetId="3" r:id="rId3"/>
    <sheet name="tab. nr 5" sheetId="4" r:id="rId4"/>
    <sheet name="tab. nr 6" sheetId="5" r:id="rId5"/>
    <sheet name="tab. nr 7" sheetId="6" r:id="rId6"/>
    <sheet name="tab. nr 4" sheetId="7" r:id="rId7"/>
    <sheet name="tab. nr 8" sheetId="8" r:id="rId8"/>
    <sheet name="tab. nr 9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<sst xmlns="http://schemas.openxmlformats.org/spreadsheetml/2006/main" count="398" uniqueCount="275">
  <si>
    <t>Dział</t>
  </si>
  <si>
    <t>Ogółem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</si>
  <si>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</si>
  <si>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</si>
  <si>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</si>
  <si>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</si>
  <si>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</si>
  <si>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</si>
  <si>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</si>
  <si>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Rozdział</t>
  </si>
  <si>
    <t>Nazwa działu i rozdziału</t>
  </si>
  <si>
    <t>Rolnictwo i łowiectwo</t>
  </si>
  <si>
    <t>O1010</t>
  </si>
  <si>
    <t>Infrastruktura wodociągowa i sanitarna wsi</t>
  </si>
  <si>
    <t>Transport i łączność</t>
  </si>
  <si>
    <t>Gospodarka mieszkaniowa</t>
  </si>
  <si>
    <t>Administracja publiczna</t>
  </si>
  <si>
    <t>Kultura i ochrona dziedzictwa narodowego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</si>
  <si>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</si>
  <si>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</si>
  <si>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</si>
  <si>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</si>
  <si>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</si>
  <si>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</si>
  <si>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</si>
  <si>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</si>
  <si>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Dotacje</t>
  </si>
  <si>
    <t>Nazwa zadania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</si>
  <si>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</si>
  <si>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</si>
  <si>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</si>
  <si>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</si>
  <si>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</si>
  <si>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Lp.</t>
  </si>
  <si>
    <t>Nazwa instytucji</t>
  </si>
  <si>
    <t>Gminny Ośrodek Kultury w Nowym Duninowie z siedzibą w Soczewce</t>
  </si>
  <si>
    <t>Gminna Biblioteka Publiczna w  Nowym Duninowie</t>
  </si>
  <si>
    <t>Rozdz.</t>
  </si>
  <si>
    <t>Nazwa zadania inwestycyjnego (w tym w ramach funduszu sołeckiego)</t>
  </si>
  <si>
    <t>1.</t>
  </si>
  <si>
    <t>Plan po zmianach</t>
  </si>
  <si>
    <t>Wykonanie</t>
  </si>
  <si>
    <t>% Wyk</t>
  </si>
  <si>
    <t>Wytwarzanie i zaopatrywanie w energie elektryczną, gaz i wodę</t>
  </si>
  <si>
    <t>Źródło dochodu</t>
  </si>
  <si>
    <t>O1095</t>
  </si>
  <si>
    <t>% Wyk.</t>
  </si>
  <si>
    <t>Wydatki</t>
  </si>
  <si>
    <t>Plan</t>
  </si>
  <si>
    <t xml:space="preserve">% Wyk. </t>
  </si>
  <si>
    <t>Zwrot podatku akcyzowego zawartego w cenie oleju napedowego wykorzystywanego do produkcji rolnej przez producentów rolnych</t>
  </si>
  <si>
    <t>Wpływy z różnych dochodów</t>
  </si>
  <si>
    <t>Wpływy z opłaty skarbowej</t>
  </si>
  <si>
    <t>Wpływy z innych lokalnych opłat pobieranych przez jst na podstawie odrębnych ustaw</t>
  </si>
  <si>
    <t>Subwencje ogólne z budżetu państwa</t>
  </si>
  <si>
    <t>Dochody jst związane  z realizacją zadań z zakresu administracji rządowej oraz innych zadań zleconych ustawami</t>
  </si>
  <si>
    <t>Pozostała działalność</t>
  </si>
  <si>
    <t>Różne rozliczenia</t>
  </si>
  <si>
    <t>Pomoc społeczna</t>
  </si>
  <si>
    <t>Usługi opiekuńcze i specjalistyczne usługi opiekuńcze</t>
  </si>
  <si>
    <t>Edukacyjna opieka wychowawcza</t>
  </si>
  <si>
    <t>Gospodarka komunalna i ochrona środowiska</t>
  </si>
  <si>
    <t>Ogółem wydatki</t>
  </si>
  <si>
    <t>Promocja jednostek samorządu terytorialnego</t>
  </si>
  <si>
    <t>Urzędy naczelnych organów władzy</t>
  </si>
  <si>
    <t>Dochody od osób prawnych</t>
  </si>
  <si>
    <t>Oświata i wychowanie</t>
  </si>
  <si>
    <t>`</t>
  </si>
  <si>
    <t>Zadania z zakresu upowszechniania turystyki</t>
  </si>
  <si>
    <t>Realizacja świadczeń rodzinnych, świadczeń z funduszu alimentacyjnego i składek na ubezpieczenie emerytalne i rentowe z ubezpieczrnia społecznego</t>
  </si>
  <si>
    <t>Dochody bieżące ogółem</t>
  </si>
  <si>
    <t>Dochody majątkowe ogółem</t>
  </si>
  <si>
    <t>Wpływy z różnych opłat</t>
  </si>
  <si>
    <t xml:space="preserve"> Tabela nr 1</t>
  </si>
  <si>
    <t>Dochody razem</t>
  </si>
  <si>
    <t>%  Wyk</t>
  </si>
  <si>
    <t>% wyk</t>
  </si>
  <si>
    <t>Tabela nr 2</t>
  </si>
  <si>
    <t>Tabela nr 3</t>
  </si>
  <si>
    <t>Tabela nr 4</t>
  </si>
  <si>
    <t>Tabela nr 5</t>
  </si>
  <si>
    <t>Tabela nr 6</t>
  </si>
  <si>
    <t>Treść</t>
  </si>
  <si>
    <t>Jednostki sektora finansów publicznych</t>
  </si>
  <si>
    <t>Nazwa jednostki</t>
  </si>
  <si>
    <t>Jednostki spoza sektora finansów publicznych</t>
  </si>
  <si>
    <t>Zadania z zakresu kultury fizycznej i sportu realizowane przez podmioty wyłonione w drodze konkursu</t>
  </si>
  <si>
    <t>Wykon.</t>
  </si>
  <si>
    <t>% wyk.</t>
  </si>
  <si>
    <t>Tabela nr 7</t>
  </si>
  <si>
    <t xml:space="preserve">                                </t>
  </si>
  <si>
    <t>Kultura fizyczna</t>
  </si>
  <si>
    <t>Gospodarka odpadami</t>
  </si>
  <si>
    <t>Sprawowanie opieki</t>
  </si>
  <si>
    <t>Zadania z zakresu przeciwdziałania przemocy w rodzinie</t>
  </si>
  <si>
    <t>Wydatki bieżące</t>
  </si>
  <si>
    <t>inwestycje i zakupy inwestycyjne</t>
  </si>
  <si>
    <t>na programy finansowane z udziałem środków o których mowa w art..5 ust1 pkt 2 i 3</t>
  </si>
  <si>
    <t>Wydatki majątkowe</t>
  </si>
  <si>
    <t>zakup i objęcie akcji i udziałów oraz wniesienie wkładów do spółek prawa handlowego</t>
  </si>
  <si>
    <t>Z tego:</t>
  </si>
  <si>
    <t>Rodziny zastępcze</t>
  </si>
  <si>
    <t>Dochody i wydatki związane z realizacją zadań realizowanych w drodze umów lub porozumień między jednostkami samorządu terytorialnego</t>
  </si>
  <si>
    <t>Partycypacja w zatrudnieniu Prezesa ZNP</t>
  </si>
  <si>
    <t>Dotacje ogółem</t>
  </si>
  <si>
    <t>Wydatki ogółem</t>
  </si>
  <si>
    <t>Klasyfikacja
§</t>
  </si>
  <si>
    <t>Dochody</t>
  </si>
  <si>
    <t>2.</t>
  </si>
  <si>
    <t>3.</t>
  </si>
  <si>
    <t>Wynik budżetu</t>
  </si>
  <si>
    <t>Przychody ogółem:</t>
  </si>
  <si>
    <t>Kredyty</t>
  </si>
  <si>
    <t>§ 952</t>
  </si>
  <si>
    <t>Pożyczki</t>
  </si>
  <si>
    <t>4.</t>
  </si>
  <si>
    <t>5.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</si>
  <si>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</si>
  <si>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</si>
  <si>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</si>
  <si>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</si>
  <si>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</si>
  <si>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</si>
  <si>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</si>
  <si>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</si>
  <si>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</si>
  <si>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</si>
  <si>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§ 994</t>
  </si>
  <si>
    <t>% Wykonania</t>
  </si>
  <si>
    <t>Tabela nr 8</t>
  </si>
  <si>
    <t>Dodatek energetyczny</t>
  </si>
  <si>
    <t>Wspieranie rodzin wielodzietnych</t>
  </si>
  <si>
    <t>Dotacja celowa otrzymana z tytułu pomocy finansowej udzielonej miedzy jst na dofinansowanie własnych zadań bieżących</t>
  </si>
  <si>
    <t>Zarządzanie kryzysowe</t>
  </si>
  <si>
    <t>Urząd Marszałkowski Województwa Mazowieckiego</t>
  </si>
  <si>
    <t>Realizacja zadań wymagajacych stosowania specjalnej organizacji nauki i metod pracy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</si>
  <si>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</si>
  <si>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</si>
  <si>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</si>
  <si>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w tym</t>
  </si>
  <si>
    <t>Brwilno</t>
  </si>
  <si>
    <t>Brwilno Dolne - Soczewka</t>
  </si>
  <si>
    <t>Lipianki</t>
  </si>
  <si>
    <t>Dzierzązna</t>
  </si>
  <si>
    <t>Karolewo - Nowa Wieś</t>
  </si>
  <si>
    <t xml:space="preserve">Nowy Duninów </t>
  </si>
  <si>
    <t>Popłacin</t>
  </si>
  <si>
    <t>Stary Duninów</t>
  </si>
  <si>
    <t>Jezewo - Trzcianno</t>
  </si>
  <si>
    <t>Wola Brwileńska</t>
  </si>
  <si>
    <t>Wpływy z opłat z tytułu uzytkowania wieczystego nieruchomości</t>
  </si>
  <si>
    <t>Wpływy z opłaty produktowej</t>
  </si>
  <si>
    <t>Drogi publiczne wojewódzkie</t>
  </si>
  <si>
    <t>Świadczenia wychowawcze - rodzina 500 plus</t>
  </si>
  <si>
    <t xml:space="preserve">                                                                                        </t>
  </si>
  <si>
    <t>Środoń Brzezinna Góra</t>
  </si>
  <si>
    <t>% wykonania</t>
  </si>
  <si>
    <t>Tabela nr 9 wykonanie wydatków</t>
  </si>
  <si>
    <t>Wpływy z rozliczeń z lat ubiegłych</t>
  </si>
  <si>
    <t>Wpływy z tytułu kosztów egzekucyjnych, opłaty komorniczej i kosztów upomnień</t>
  </si>
  <si>
    <t>Rodzina</t>
  </si>
  <si>
    <t>Pomoc w zakresie dożywiania</t>
  </si>
  <si>
    <t>Pomoc materialna dla uczniów o charakterze motywacyjnym</t>
  </si>
  <si>
    <t>Świadczenie wychowawcze</t>
  </si>
  <si>
    <t>Wspieranie rodziny</t>
  </si>
  <si>
    <t>Karta dużej rodziny</t>
  </si>
  <si>
    <t>Ochrona zabytków i opieka nad zabytkami</t>
  </si>
  <si>
    <t>Wpływy z tytułu odpłatnego nabycia prawa własności oraz prawa użytkowania wieczystego nieruchomości</t>
  </si>
  <si>
    <t>Progeam dobry start</t>
  </si>
  <si>
    <t xml:space="preserve">Remont drogi gminnej w miejscowości Trzcianno </t>
  </si>
  <si>
    <t>Programy polityki zdrowotnej</t>
  </si>
  <si>
    <t>Zapewnienie uczniom  prawa  do bezpłatnego dostępu do podręczników, materiałów edukacyjnych</t>
  </si>
  <si>
    <t>Wyposażenie szkół w podręczniki oraz materiały edukacyjne</t>
  </si>
  <si>
    <t xml:space="preserve">Składki na ubezpieczenie zdrowotne opłacane za osoby pobierające niektóre  świadczenia rodzinne </t>
  </si>
  <si>
    <t>Dziełalność Państwowego Gospodarstwa Wodnego Wody Polskie</t>
  </si>
  <si>
    <t>Wpływy z tytułu przekształcenia prawa użytkowania wieczystego przysługujace osobom fizycznym w prawo własności</t>
  </si>
  <si>
    <t>Budowa świetlicy wiejskiej w m. Wola Brwileńska</t>
  </si>
  <si>
    <t>Remont drogi gminnej w miejscowości Brwilno</t>
  </si>
  <si>
    <t>Wpływy z pozostałych odsetek</t>
  </si>
  <si>
    <t>Dotacje celowe otrzymane z budżetu państwa na realizację zadań bieżących z  zakresu administracji rządowej oraz innych zadań zleconych gminie (związkom gmin, związkom powiatowo-gminnym) ustawami</t>
  </si>
  <si>
    <t>Wpływy z rozliczeń/zwrotów z lat ubiegłych</t>
  </si>
  <si>
    <t>Wpływy z najmu i dzierżawy składników majątkowych Skarbu Państwa, jednostek samorządu terytorialnego lub innych jednostek zaliczanych do sektora finansów publicznych oraz innych umów o podabnym charakterze</t>
  </si>
  <si>
    <t>Dotacje celowe w ramach programów finansowanych z udziałem środków europejskich oraz środków, o których mowa w art. 5 ust. 3 pkt 5 lit. a i b ustawy lub płatności w ramach budżetu środków europejskich realizowanych przez jednostki samorządu terytorialnego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</si>
  <si>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</si>
  <si>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</si>
  <si>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</si>
  <si>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</si>
  <si>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</si>
  <si>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</si>
  <si>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 opłacany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</si>
  <si>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</si>
  <si>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</si>
  <si>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</si>
  <si>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osdetek od nieterminowych wpłat z tytułu podatków i opłat</t>
  </si>
  <si>
    <t>Dotacje celowe otrzymane z budżetu państwa na realizację własnych zadań bieżących gmin (związków gmin, związków powiatowo-gminnych)</t>
  </si>
  <si>
    <t>Dotacje celowe otrzymane z gminy na zadania bieżące realizowane na podstawie porozumień (umów) miedzy jednostkami jst</t>
  </si>
  <si>
    <t>Dotacje celowe otrzymane z budżetu państwa na zadania bieżące z  zakresu administracji rządowej zlecone gminom (związkom gmin, związkom powiatowo-gminnym) związane z realizacja świadczenia wychowawczego stanowiącego pomoc państwa w wychowaniu dzieci</t>
  </si>
  <si>
    <t>Środki na dofinansowaniw własnych inwestycji gmin,powiatów (związków gmin, związków powiatowo-gminnych, związków powiatów), samorządów województw, pozyskane z innych żródeł</t>
  </si>
  <si>
    <t>Dotacje celowe otrzymane z samorządu województwa na inwestycje i zakupy inwestycyjne realizowane na podstawie porozumień (umów) między jst</t>
  </si>
  <si>
    <t>Dotacje celowe otrzymane z budzetu państwa na realizację inwestycji i zakupów inwestycyjnych własnych gmin (związków gmin, związków powiatowo-gminnych)</t>
  </si>
  <si>
    <t>Dotacje celowe w ramach programów finansowanych z udziałem środków europejskich oraz środków, o których mowa w art. 5 ust. 1 pkt 3 oraz ust. 3 pkt 5 i 6 ustawy, lub płatności w ramach budżetu środków europejskich z wyłączeniem dochodów klasyfikowanych w paragrafie 625</t>
  </si>
  <si>
    <t>Wpływy ze zwrotów dotacji oraz płatności wykorzystanych niezgodnie z przeznaczeniem lub wykorzystanych z naruszeniem procedur. O których mowa w art.. 184 ustawy, pobranych nienależnie lub w nadmiernej wysokości</t>
  </si>
  <si>
    <t>Handel</t>
  </si>
  <si>
    <t>Środki otrzymane z państwowych funduszy celowych na realizację zadań bieżących jednostek sektora finansów publicznych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</si>
  <si>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</si>
  <si>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Przychody jst. z wynikających  z rozliczenia środki określone w art.. 5 ust. 1 pkt 2 ustawy i dotacji na realizację programu, projektu lub zadania finansowanego z udziałem tych środków</t>
  </si>
  <si>
    <t>Rozbudowa sieci wodociągowych i kanalizacyjnych</t>
  </si>
  <si>
    <t>Spis powszechny i inne</t>
  </si>
  <si>
    <t>Dotacja celowa otrzymana z tytułu pomocy finansowej udzielonej miedzy jednostkami samorządu terytorialnego na dofinansowanie własnych zadań inwestycyjnych i zakupów inwestycyjnych</t>
  </si>
  <si>
    <t>Środki otrzymane od pozostałych jednostek zaliczanych do sektora finansów publicznych na realizację zadań bieżących jednostek zaliczanych do sektora finansów publicznych</t>
  </si>
  <si>
    <t>Wpływy z różnych rozliczeń</t>
  </si>
  <si>
    <t>Przeprowadzenie Narodowego Spisu Powszechnego Ludności i Mieszkań</t>
  </si>
  <si>
    <t>Udzielone pożyczki i kredyty</t>
  </si>
  <si>
    <t>Przelewy na rachunki lokat</t>
  </si>
  <si>
    <t>Generalna Dyrekcja Dróg Krajowych i Autostrad</t>
  </si>
  <si>
    <t>Inne formy wychowania przedszkolnego</t>
  </si>
  <si>
    <t>Ochrona powietrza atmosferycznego i klimatu</t>
  </si>
  <si>
    <t>Wpływy i wydatki zwiazane z gromadzeniem środków z opłat i kar za korzystanie ze środowiska</t>
  </si>
  <si>
    <t>Pozostałe działania w zakresie kultury</t>
  </si>
  <si>
    <t>Wykonanie wydatków  za   I półrocze 2021  rok</t>
  </si>
  <si>
    <t>Wpływy z opłaty eksploatacyjnej</t>
  </si>
  <si>
    <t>Erekompensaty utraconych dochodów w podatkach i opłatach lokalnych</t>
  </si>
  <si>
    <t>wykonanie dochodów budżetowych za  I półrocze 2021 r.</t>
  </si>
  <si>
    <t>Dochody i wydatki związane z realizacją zadań z zakresu administracji rządowej i innych zleconych odrębnymi ustawami za I półrocze  2021 rok</t>
  </si>
  <si>
    <t>Dotacje podmiotowe wykonanie za  I półrocze 2021 rok</t>
  </si>
  <si>
    <t>Dotacje celowe dla podmiotów zaliczonych i  niezaliczanych do sektora finansów publicznych w 2021 r.</t>
  </si>
  <si>
    <t>Wykonanie za I półrocze 2021 rok.</t>
  </si>
  <si>
    <t>Zagospodarowanie wielofunkcyjnego terenu wypoczynku i rekreacji z elenentami edukacji ekologicznej</t>
  </si>
  <si>
    <t>Zagospodarowanie skwerku z elementami ścieżki historyczno-edukacyjnej w m. Soczewka</t>
  </si>
  <si>
    <t>Budowa strefy wypoczynku z elementami ochrony klimatu w m. Nowy Duninów</t>
  </si>
  <si>
    <t>Budowa drogi gminnej Nowy Duninów-Trzcianno- Etap I</t>
  </si>
  <si>
    <t>Zakup sprzętu ratowniczego i umundurowania dla jednostek OSP</t>
  </si>
  <si>
    <t>Dofinansowanie zakupu wyposażenia  dla samochodu bijowego OSP</t>
  </si>
  <si>
    <t>Modernizacja garażu OSP</t>
  </si>
  <si>
    <t>Rewitalizacja terenu zieleni przy Szkole Podstawowej w m. Nowy Duninów</t>
  </si>
  <si>
    <t>Wykonanie za  I półrocze 2021 rok</t>
  </si>
  <si>
    <t>Przychody i rozchody budżetu wykonanie za  I półrocze 2021 r.</t>
  </si>
  <si>
    <t>Plan 2021</t>
  </si>
  <si>
    <t>Dofinansowanie prac remontowych i konserwatorskich obiektów zabytkowych prze podmioty które złożyły w 2021 roku wniosek</t>
  </si>
  <si>
    <t>Remont drogi gminnej w m. Brwilno Dolne ul. Wiślana</t>
  </si>
  <si>
    <t>Remont drogi gminnej w m. Brwilno Dolne (ul. Szyszkowa)</t>
  </si>
  <si>
    <t>Zakup i montaż oświetlenia ulicznego przy drodze gminnej w miejscowości Brwilno Dolne (ul. Słoneczna-Miodowa)</t>
  </si>
  <si>
    <t>Zakup lustra drogowego, progu zwalniającego i oznakowania drogowego na drogi gminne w m. Brwilno Dolne (ul. Słoneczna)</t>
  </si>
  <si>
    <t>Duninów Duży</t>
  </si>
  <si>
    <t>Lokalizacja elementów małej architektury dla potrzeb rekreacyjno-turystycznych w sołectwie Duninów Duży - Altana, stoliki i ławki ( elementy te będą się znajdowały na działce stanowiącej własność Gminy)</t>
  </si>
  <si>
    <t>Utwardzenie terenu przy świetlicy wiejskiej w miejscowości Lipianki z wykorzystaniem kostki brukowej - Zakup i założenie kostki brukowej. (Własność Gminy)</t>
  </si>
  <si>
    <t>Zakup materiałów potrzebnych do wykonania termomodernizacji budynku świetlicy wiejskiej w miejscowości Dzierzązna (własnośc gminy)</t>
  </si>
  <si>
    <t>Kamion - Grodziska</t>
  </si>
  <si>
    <t>Remont drogi gminnej w miejscowości Kamion (dz. Nr 267)</t>
  </si>
  <si>
    <t xml:space="preserve">Rozbudowa oświetlenia ulicznego przy drodze krajowej w m. Karolewo </t>
  </si>
  <si>
    <t xml:space="preserve">Budowa chodnika z kostki brukowej na terenie parku zabytkowego w Nowym Duninowie </t>
  </si>
  <si>
    <t>Zakup i montaz 2 sztuk ławek w parku zabytkowym w Nowym Duninowie</t>
  </si>
  <si>
    <t>Remont drogi gminnej w miejscowosci Popłacin</t>
  </si>
  <si>
    <t xml:space="preserve">Zakup i montaż oświetlenia ulicznego przy drodze gminnej w miejscowości Stary Duninów </t>
  </si>
  <si>
    <t>Zakup i montaż oświetlenia solarnego przy drodze gminnej w miejscowości Stary Duninów (2 szt.)</t>
  </si>
  <si>
    <t>Zakup sprzętu w celu promocji sołectwa Stary Duninów i Gminy Nowy Duninów (kuchnia gazowa przenośna)</t>
  </si>
  <si>
    <t>Remont drogi gminnej w miejscowości Środoń</t>
  </si>
  <si>
    <t>Budowa świetlicy wiejskiej w Sołectwie Wola Brwileńska -zakup materiałów budowlanych. (Własność Gminy)</t>
  </si>
  <si>
    <t>Wydatki na 2021 rok obejmujące zadania jednostek pomocniczych gminy, w tym realizowane w ramach funduszu sołeckiego</t>
  </si>
  <si>
    <t>funduszu sołeckiego za I półrocze 2021 rok</t>
  </si>
  <si>
    <t>Rozbudowa sieci wodociągowej w m. Karolewo (projekt)</t>
  </si>
  <si>
    <t>Zakup i montaż wiat garażowych</t>
  </si>
  <si>
    <t>Wykup gruntów</t>
  </si>
  <si>
    <t>Zakup kopiarki sieciowej</t>
  </si>
  <si>
    <t>Opracowanie i implementacja aplikacji internetowej do zamawiania przewozów door-to-door</t>
  </si>
  <si>
    <t>Zakup pojazdu dostosowanego do przewożenia osób z poptrzebą wsparcia w zakresie mobilności w tym osób poruszających się na wózku</t>
  </si>
  <si>
    <t>Modernizacja budynku OSP w Dzierząznie (garażu)</t>
  </si>
  <si>
    <t>Rozbudowa oswietlenia ulicznego przy drodze krajowej w m. Karolewo (fundusz sołecki)</t>
  </si>
  <si>
    <t>Budowa chodnika z kostki brukowej na terenie parku zabytkowego w Nowym Duninowie (fundusz sołecki)</t>
  </si>
  <si>
    <t>Modernizacja zaplecza sanitarno-socjalnego przy boisku LKS w Nowym Duninowie</t>
  </si>
  <si>
    <t>Wydatki na zadania inwestycyjne na 2021 rok nieobjęte wykazem przedsięwzięć do WPF</t>
  </si>
  <si>
    <t>Ogrodzenie terenu części działki nr 78 w Nowym Duninowie</t>
  </si>
  <si>
    <t>Przebudowa drogi gminnej Nowy Duninów Trzcianno Etap I</t>
  </si>
  <si>
    <t>Wymiana pokrycia dachu w bloku komunalnym przy ul. Słonecznej w Nowym Duninowie</t>
  </si>
  <si>
    <t>Wykonanie za I półrocze 2021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</si>
</sst>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;[Red]#,##0.0"/>
    <numFmt numFmtId="167" formatCode="[$-415]d\ mmmm\ yyyy"/>
    <numFmt numFmtId="168" formatCode="_-* #,##0.00\ [$zł-415]_-;\-* #,##0.00\ [$zł-415]_-;_-* &quot;-&quot;??\ [$zł-415]_-;_-@_-"/>
    <numFmt numFmtId="169" formatCode="_-* #,##0.0\ _z_ł_-;\-* #,##0.0\ _z_ł_-;_-* &quot;-&quot;??\ _z_ł_-;_-@_-"/>
    <numFmt numFmtId="170" formatCode="[$-F400]h:mm:ss\ AM/PM"/>
    <numFmt numFmtId="171" formatCode="0.0;[Red]0.0"/>
    <numFmt numFmtId="172" formatCode="#,##0;[Red]#,##0"/>
    <numFmt numFmtId="173" formatCode="0.00;[Red]0.0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3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63"/>
      <name val="Czcionka tekstu podstawowego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0" fillId="0" borderId="0" xfId="53" applyFont="1">
      <alignment/>
      <protection/>
    </xf>
    <xf numFmtId="3" fontId="21" fillId="20" borderId="10" xfId="0" applyNumberFormat="1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2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2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72" fontId="22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165" fontId="22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3" fontId="32" fillId="2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165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165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9" fontId="28" fillId="0" borderId="0" xfId="55" applyFont="1" applyAlignment="1">
      <alignment vertical="center"/>
    </xf>
    <xf numFmtId="165" fontId="28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15" xfId="0" applyBorder="1" applyAlignment="1">
      <alignment horizontal="center" wrapText="1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4" fontId="21" fillId="0" borderId="14" xfId="0" applyNumberFormat="1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0" fillId="2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0" fontId="22" fillId="0" borderId="11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3" fontId="32" fillId="20" borderId="13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3" fontId="21" fillId="2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28" fillId="0" borderId="0" xfId="52" applyNumberFormat="1" applyFont="1" applyFill="1" applyAlignment="1">
      <alignment horizontal="left"/>
      <protection/>
    </xf>
    <xf numFmtId="3" fontId="28" fillId="0" borderId="0" xfId="52" applyNumberFormat="1" applyFont="1" applyFill="1" applyAlignment="1">
      <alignment horizontal="center"/>
      <protection/>
    </xf>
    <xf numFmtId="4" fontId="28" fillId="0" borderId="0" xfId="52" applyNumberFormat="1" applyFont="1" applyFill="1" applyAlignment="1">
      <alignment/>
      <protection/>
    </xf>
    <xf numFmtId="3" fontId="28" fillId="0" borderId="0" xfId="52" applyNumberFormat="1" applyFont="1" applyFill="1" applyAlignment="1">
      <alignment/>
      <protection/>
    </xf>
    <xf numFmtId="3" fontId="28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34" fillId="0" borderId="0" xfId="0" applyNumberFormat="1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12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46" fillId="0" borderId="0" xfId="0" applyFont="1" applyAlignment="1">
      <alignment/>
    </xf>
    <xf numFmtId="0" fontId="27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47" fillId="0" borderId="0" xfId="0" applyFont="1" applyAlignment="1">
      <alignment/>
    </xf>
    <xf numFmtId="4" fontId="28" fillId="0" borderId="10" xfId="0" applyNumberFormat="1" applyFont="1" applyBorder="1" applyAlignment="1">
      <alignment/>
    </xf>
    <xf numFmtId="4" fontId="21" fillId="20" borderId="16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4" fontId="19" fillId="0" borderId="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/>
    </xf>
    <xf numFmtId="4" fontId="30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21" fillId="20" borderId="22" xfId="0" applyNumberFormat="1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1" fontId="34" fillId="0" borderId="25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6" xfId="0" applyBorder="1" applyAlignment="1">
      <alignment horizontal="center" wrapText="1"/>
    </xf>
    <xf numFmtId="165" fontId="20" fillId="0" borderId="15" xfId="0" applyNumberFormat="1" applyFont="1" applyBorder="1" applyAlignment="1">
      <alignment/>
    </xf>
    <xf numFmtId="165" fontId="28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/>
    </xf>
    <xf numFmtId="2" fontId="27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73" fontId="22" fillId="0" borderId="15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/>
    </xf>
    <xf numFmtId="4" fontId="39" fillId="0" borderId="14" xfId="0" applyNumberFormat="1" applyFont="1" applyBorder="1" applyAlignment="1">
      <alignment horizontal="right" wrapText="1"/>
    </xf>
    <xf numFmtId="4" fontId="4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/>
    </xf>
    <xf numFmtId="173" fontId="21" fillId="0" borderId="15" xfId="0" applyNumberFormat="1" applyFont="1" applyBorder="1" applyAlignment="1">
      <alignment horizontal="right"/>
    </xf>
    <xf numFmtId="173" fontId="21" fillId="0" borderId="15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center" vertical="center"/>
    </xf>
    <xf numFmtId="165" fontId="21" fillId="20" borderId="10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/>
    </xf>
    <xf numFmtId="3" fontId="32" fillId="20" borderId="11" xfId="0" applyNumberFormat="1" applyFont="1" applyFill="1" applyBorder="1" applyAlignment="1">
      <alignment horizontal="center" vertical="center" wrapText="1"/>
    </xf>
    <xf numFmtId="3" fontId="32" fillId="20" borderId="15" xfId="0" applyNumberFormat="1" applyFont="1" applyFill="1" applyBorder="1" applyAlignment="1">
      <alignment horizontal="center" vertical="center" wrapText="1"/>
    </xf>
    <xf numFmtId="165" fontId="31" fillId="24" borderId="12" xfId="0" applyNumberFormat="1" applyFont="1" applyFill="1" applyBorder="1" applyAlignment="1">
      <alignment horizontal="center" vertical="center"/>
    </xf>
    <xf numFmtId="165" fontId="31" fillId="24" borderId="13" xfId="0" applyNumberFormat="1" applyFont="1" applyFill="1" applyBorder="1" applyAlignment="1">
      <alignment horizontal="center" vertical="center"/>
    </xf>
    <xf numFmtId="165" fontId="31" fillId="24" borderId="14" xfId="0" applyNumberFormat="1" applyFont="1" applyFill="1" applyBorder="1" applyAlignment="1">
      <alignment horizontal="center" vertical="center"/>
    </xf>
    <xf numFmtId="165" fontId="32" fillId="20" borderId="11" xfId="0" applyNumberFormat="1" applyFont="1" applyFill="1" applyBorder="1" applyAlignment="1">
      <alignment horizontal="center" vertical="center" wrapText="1"/>
    </xf>
    <xf numFmtId="165" fontId="32" fillId="20" borderId="26" xfId="0" applyNumberFormat="1" applyFont="1" applyFill="1" applyBorder="1" applyAlignment="1">
      <alignment horizontal="center" vertical="center" wrapText="1"/>
    </xf>
    <xf numFmtId="165" fontId="32" fillId="20" borderId="15" xfId="0" applyNumberFormat="1" applyFont="1" applyFill="1" applyBorder="1" applyAlignment="1">
      <alignment horizontal="center" vertical="center" wrapText="1"/>
    </xf>
    <xf numFmtId="3" fontId="32" fillId="20" borderId="26" xfId="0" applyNumberFormat="1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20" borderId="22" xfId="0" applyNumberFormat="1" applyFont="1" applyFill="1" applyBorder="1" applyAlignment="1">
      <alignment horizontal="center" vertical="center" wrapText="1"/>
    </xf>
    <xf numFmtId="3" fontId="32" fillId="20" borderId="27" xfId="0" applyNumberFormat="1" applyFont="1" applyFill="1" applyBorder="1" applyAlignment="1">
      <alignment horizontal="center" vertical="center" wrapText="1"/>
    </xf>
    <xf numFmtId="3" fontId="32" fillId="20" borderId="24" xfId="0" applyNumberFormat="1" applyFont="1" applyFill="1" applyBorder="1" applyAlignment="1">
      <alignment horizontal="center" vertical="center" wrapText="1"/>
    </xf>
    <xf numFmtId="3" fontId="32" fillId="20" borderId="28" xfId="0" applyNumberFormat="1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20" borderId="10" xfId="53" applyFont="1" applyFill="1" applyBorder="1" applyAlignment="1">
      <alignment horizontal="center" vertical="center" wrapText="1"/>
      <protection/>
    </xf>
    <xf numFmtId="4" fontId="21" fillId="20" borderId="10" xfId="0" applyNumberFormat="1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4" fontId="21" fillId="20" borderId="29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" fontId="21" fillId="20" borderId="1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3" fontId="21" fillId="20" borderId="16" xfId="0" applyNumberFormat="1" applyFont="1" applyFill="1" applyBorder="1" applyAlignment="1">
      <alignment horizontal="center" vertical="center" wrapText="1"/>
    </xf>
    <xf numFmtId="3" fontId="21" fillId="20" borderId="2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/>
    </xf>
    <xf numFmtId="3" fontId="32" fillId="20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1" fillId="20" borderId="16" xfId="0" applyNumberFormat="1" applyFont="1" applyFill="1" applyBorder="1" applyAlignment="1">
      <alignment horizontal="right" vertical="center" wrapText="1"/>
    </xf>
    <xf numFmtId="3" fontId="32" fillId="2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" fillId="20" borderId="2" xfId="40" applyAlignment="1">
      <alignment horizontal="center" vertical="center" wrapText="1"/>
    </xf>
    <xf numFmtId="0" fontId="41" fillId="20" borderId="2" xfId="40" applyFont="1" applyAlignment="1">
      <alignment horizontal="center" vertical="center" wrapText="1"/>
    </xf>
    <xf numFmtId="0" fontId="41" fillId="20" borderId="2" xfId="4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7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,%20wydatki%20i%20inne%20za&#322;&#261;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2b"/>
      <sheetName val="zał. nr 3"/>
      <sheetName val="zał. nr 4"/>
      <sheetName val="zał. nr 5"/>
      <sheetName val="zał. nr 6"/>
      <sheetName val="zał. nr 7"/>
      <sheetName val="zał. nr 8"/>
      <sheetName val="zał. nr 9"/>
      <sheetName val="zał. nr 10"/>
      <sheetName val="zał. nr 11"/>
      <sheetName val="zał. nr 12"/>
      <sheetName val="zał. nr 13"/>
      <sheetName val="zał. nr 14"/>
      <sheetName val="zał. nr 15"/>
      <sheetName val="zał. nr 16"/>
      <sheetName val="zał. nr 17"/>
      <sheetName val="zał. nr 18"/>
      <sheetName val="zał. nr 19"/>
      <sheetName val="prognoza"/>
    </sheetNames>
    <sheetDataSet>
      <sheetData sheetId="1">
        <row r="11">
          <cell r="A11" t="str">
            <v>O10</v>
          </cell>
          <cell r="C11" t="str">
            <v>Rolnictwo i łowiectwo</v>
          </cell>
        </row>
        <row r="13">
          <cell r="B13" t="str">
            <v>O1030</v>
          </cell>
          <cell r="C13" t="str">
            <v>Izby rolnicze</v>
          </cell>
        </row>
        <row r="17">
          <cell r="A17">
            <v>400</v>
          </cell>
          <cell r="C17" t="str">
            <v>Wytwarzanie i zaopatrywanie w energię elektryczną, gaz i wodę</v>
          </cell>
        </row>
        <row r="18">
          <cell r="B18">
            <v>40002</v>
          </cell>
          <cell r="C18" t="str">
            <v>Dostarczanie wody</v>
          </cell>
        </row>
        <row r="19">
          <cell r="A19">
            <v>600</v>
          </cell>
          <cell r="C19" t="str">
            <v>Transport i łączność</v>
          </cell>
        </row>
        <row r="20">
          <cell r="B20">
            <v>60004</v>
          </cell>
          <cell r="C20" t="str">
            <v>Lokalny transport zbiorowy</v>
          </cell>
        </row>
        <row r="21">
          <cell r="B21">
            <v>60011</v>
          </cell>
          <cell r="C21" t="str">
            <v>Drogi publiczne krajowe</v>
          </cell>
        </row>
        <row r="22">
          <cell r="B22">
            <v>60014</v>
          </cell>
          <cell r="C22" t="str">
            <v>Drogi publiczne powiatowe</v>
          </cell>
        </row>
        <row r="23">
          <cell r="B23">
            <v>60016</v>
          </cell>
          <cell r="C23" t="str">
            <v>Drogi publiczne gminne</v>
          </cell>
        </row>
        <row r="25">
          <cell r="A25">
            <v>630</v>
          </cell>
          <cell r="C25" t="str">
            <v>Turystyka</v>
          </cell>
        </row>
        <row r="27">
          <cell r="A27">
            <v>700</v>
          </cell>
          <cell r="C27" t="str">
            <v>Gospodarka mieszkaniowa</v>
          </cell>
        </row>
        <row r="28">
          <cell r="B28">
            <v>70005</v>
          </cell>
          <cell r="C28" t="str">
            <v>Gospodarka gruntami i nieruchomościami</v>
          </cell>
        </row>
        <row r="29">
          <cell r="A29">
            <v>710</v>
          </cell>
          <cell r="C29" t="str">
            <v>Działalność usługowa</v>
          </cell>
        </row>
        <row r="30">
          <cell r="B30">
            <v>71004</v>
          </cell>
          <cell r="C30" t="str">
            <v>Plany zagospodarowania przestrzennego</v>
          </cell>
        </row>
        <row r="31">
          <cell r="A31">
            <v>750</v>
          </cell>
          <cell r="C31" t="str">
            <v>Administracja publiczna</v>
          </cell>
        </row>
        <row r="32">
          <cell r="B32">
            <v>75011</v>
          </cell>
          <cell r="C32" t="str">
            <v>Urzędy wojewódzkie</v>
          </cell>
        </row>
        <row r="33">
          <cell r="B33">
            <v>75022</v>
          </cell>
          <cell r="C33" t="str">
            <v>Rady gmin</v>
          </cell>
        </row>
        <row r="34">
          <cell r="B34">
            <v>75023</v>
          </cell>
          <cell r="C34" t="str">
            <v>Urzędy gmin</v>
          </cell>
        </row>
        <row r="35">
          <cell r="B35">
            <v>75075</v>
          </cell>
        </row>
        <row r="37">
          <cell r="A37">
            <v>751</v>
          </cell>
          <cell r="C37" t="str">
            <v>Urzędy naczelnych organów władzy państwowej, kontroli i ochrony prawa oraz sądownictwa</v>
          </cell>
        </row>
        <row r="38">
          <cell r="B38">
            <v>75101</v>
          </cell>
          <cell r="C38" t="str">
            <v>Urzędy naczelnych organów władzy państwowej, kontroli i ochrony prawa</v>
          </cell>
        </row>
        <row r="39">
          <cell r="A39">
            <v>754</v>
          </cell>
          <cell r="C39" t="str">
            <v>Bezpieczeństwo publiczne i ochrona przeciwpożarowa</v>
          </cell>
        </row>
        <row r="40">
          <cell r="B40">
            <v>75412</v>
          </cell>
          <cell r="C40" t="str">
            <v>Ochotnicze straże pozarne</v>
          </cell>
        </row>
        <row r="45">
          <cell r="A45">
            <v>757</v>
          </cell>
          <cell r="C45" t="str">
            <v>Obsługa długu publicznego</v>
          </cell>
        </row>
        <row r="46">
          <cell r="B46">
            <v>75702</v>
          </cell>
          <cell r="C46" t="str">
            <v>Obsługa papierów wartościowych, kredytów i pożyczek jst</v>
          </cell>
        </row>
        <row r="47">
          <cell r="A47">
            <v>758</v>
          </cell>
          <cell r="C47" t="str">
            <v>Różne rozliczenia</v>
          </cell>
        </row>
        <row r="48">
          <cell r="B48">
            <v>75818</v>
          </cell>
          <cell r="C48" t="str">
            <v>Rezerwy ogólne i celowe</v>
          </cell>
        </row>
        <row r="49">
          <cell r="A49">
            <v>801</v>
          </cell>
          <cell r="C49" t="str">
            <v>Oświata i wychowani</v>
          </cell>
        </row>
        <row r="50">
          <cell r="B50">
            <v>80101</v>
          </cell>
          <cell r="C50" t="str">
            <v>Szkoły podstawowe</v>
          </cell>
        </row>
        <row r="51">
          <cell r="B51">
            <v>80103</v>
          </cell>
          <cell r="C51" t="str">
            <v>Oddziały przedszkolne w szkołach podstawowych</v>
          </cell>
        </row>
        <row r="52">
          <cell r="B52">
            <v>80104</v>
          </cell>
          <cell r="C52" t="str">
            <v>Przedszkola</v>
          </cell>
        </row>
        <row r="54">
          <cell r="B54">
            <v>80113</v>
          </cell>
          <cell r="C54" t="str">
            <v>Dowożenie uczniów do szkół</v>
          </cell>
        </row>
        <row r="55">
          <cell r="B55">
            <v>80146</v>
          </cell>
          <cell r="C55" t="str">
            <v>Dokształcanie i doskonalenie nauczycieli</v>
          </cell>
        </row>
        <row r="57">
          <cell r="A57">
            <v>851</v>
          </cell>
          <cell r="C57" t="str">
            <v>Ochrona zdrowia</v>
          </cell>
        </row>
        <row r="58">
          <cell r="B58">
            <v>85153</v>
          </cell>
          <cell r="C58" t="str">
            <v>Zwalczanie narkomanii</v>
          </cell>
        </row>
        <row r="59">
          <cell r="B59">
            <v>85154</v>
          </cell>
          <cell r="C59" t="str">
            <v>Przeciwdziałanie alkoholizmowi</v>
          </cell>
        </row>
        <row r="60">
          <cell r="A60">
            <v>852</v>
          </cell>
          <cell r="C60" t="str">
            <v>Pomoc społeczna</v>
          </cell>
        </row>
        <row r="61">
          <cell r="B61">
            <v>85202</v>
          </cell>
          <cell r="C61" t="str">
            <v>Domy pomocy społecznej</v>
          </cell>
        </row>
        <row r="62">
          <cell r="C62" t="str">
            <v>Świadczenia rodzinne, świadczenia z funduszu alimentacyjnego oraz składki na ubezpieczenia emerytalne i rentowe z ubezpieczenia społecznego</v>
          </cell>
        </row>
        <row r="63">
          <cell r="B63">
            <v>85213</v>
          </cell>
          <cell r="C63" t="str">
            <v>Składki na ubezpieczenie zdrowotne opłacane za osoby pobierające niektóre świadczenia z pomocy społecznej, niektóre świadczenia rodzinne oraz za osoby uczestniczące w zajęciach w centrum integracji społecznej</v>
          </cell>
        </row>
        <row r="64">
          <cell r="B64">
            <v>85214</v>
          </cell>
          <cell r="C64" t="str">
            <v>Zasiłki i pomoc w naturze oraz składki na ubezpieczenia emerytalne i rentowe</v>
          </cell>
        </row>
        <row r="65">
          <cell r="B65">
            <v>85215</v>
          </cell>
          <cell r="C65" t="str">
            <v>Dodatki mieszkaniowe</v>
          </cell>
        </row>
        <row r="66">
          <cell r="B66">
            <v>85216</v>
          </cell>
          <cell r="C66" t="str">
            <v>Zasiłki stałe</v>
          </cell>
        </row>
        <row r="67">
          <cell r="B67">
            <v>85219</v>
          </cell>
          <cell r="C67" t="str">
            <v>Ośrodki pomocy społecznej</v>
          </cell>
        </row>
        <row r="69">
          <cell r="B69">
            <v>85295</v>
          </cell>
          <cell r="C69" t="str">
            <v>Pozostała działalność</v>
          </cell>
        </row>
        <row r="70">
          <cell r="A70">
            <v>854</v>
          </cell>
          <cell r="C70" t="str">
            <v>Edukacyjna opieka wychowawcza</v>
          </cell>
        </row>
        <row r="71">
          <cell r="B71">
            <v>85415</v>
          </cell>
          <cell r="C71" t="str">
            <v>Pomoc materialna dla uczniów</v>
          </cell>
        </row>
        <row r="72">
          <cell r="A72">
            <v>900</v>
          </cell>
          <cell r="C72" t="str">
            <v>Gospodarka komunalna i ochrona środowiska</v>
          </cell>
        </row>
        <row r="73">
          <cell r="B73">
            <v>90001</v>
          </cell>
          <cell r="C73" t="str">
            <v>Gospodarka ściekowa i ochrona wód</v>
          </cell>
        </row>
        <row r="75">
          <cell r="B75">
            <v>90015</v>
          </cell>
          <cell r="C75" t="str">
            <v>Oświetlenie ulic, placów i dróg</v>
          </cell>
        </row>
        <row r="76">
          <cell r="B76">
            <v>90095</v>
          </cell>
          <cell r="C76" t="str">
            <v>Pozostała działalność</v>
          </cell>
        </row>
        <row r="77">
          <cell r="A77">
            <v>921</v>
          </cell>
          <cell r="C77" t="str">
            <v>Kultura i ochrona dziedzictwa narodowego</v>
          </cell>
        </row>
        <row r="78">
          <cell r="B78">
            <v>92109</v>
          </cell>
          <cell r="C78" t="str">
            <v>Domy i ośrodki kultury, świetlice i kluby</v>
          </cell>
        </row>
        <row r="79">
          <cell r="B79">
            <v>92116</v>
          </cell>
          <cell r="C79" t="str">
            <v>Biblioteki</v>
          </cell>
        </row>
        <row r="81">
          <cell r="A81">
            <v>926</v>
          </cell>
        </row>
        <row r="82">
          <cell r="B82">
            <v>92601</v>
          </cell>
          <cell r="C82" t="str">
            <v>Obiekty sportowe</v>
          </cell>
        </row>
        <row r="83">
          <cell r="B83">
            <v>92605</v>
          </cell>
          <cell r="C83" t="str">
            <v>Zadania z zakresu kultury fizycznej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96" zoomScaleNormal="96" zoomScalePageLayoutView="0" workbookViewId="0" topLeftCell="A1">
      <selection activeCell="K88" sqref="K88"/>
    </sheetView>
  </sheetViews>
  <sheetFormatPr defaultColWidth="9.140625" defaultRowHeight="12.75"/>
  <cols>
    <col min="1" max="1" width="6.8515625" style="1" customWidth="1"/>
    <col min="2" max="2" width="52.421875" style="2" customWidth="1"/>
    <col min="3" max="3" width="18.421875" style="13" customWidth="1"/>
    <col min="4" max="4" width="15.28125" style="44" customWidth="1"/>
    <col min="5" max="5" width="13.421875" style="254" customWidth="1"/>
    <col min="6" max="6" width="14.140625" style="3" customWidth="1"/>
    <col min="7" max="7" width="21.421875" style="3" customWidth="1"/>
  </cols>
  <sheetData>
    <row r="1" spans="2:7" ht="18">
      <c r="B1" s="4"/>
      <c r="D1" s="3" t="s">
        <v>73</v>
      </c>
      <c r="F1"/>
      <c r="G1"/>
    </row>
    <row r="2" spans="2:7" ht="18">
      <c r="B2" s="4"/>
      <c r="D2" s="3" t="s">
        <v>222</v>
      </c>
      <c r="F2"/>
      <c r="G2"/>
    </row>
    <row r="4" spans="1:7" s="5" customFormat="1" ht="15" customHeight="1">
      <c r="A4" s="268" t="s">
        <v>0</v>
      </c>
      <c r="B4" s="269" t="s">
        <v>44</v>
      </c>
      <c r="C4" s="271" t="s">
        <v>40</v>
      </c>
      <c r="D4" s="272" t="s">
        <v>41</v>
      </c>
      <c r="E4" s="273" t="s">
        <v>42</v>
      </c>
      <c r="F4" s="270" t="s">
        <v>3</v>
      </c>
      <c r="G4" s="270"/>
    </row>
    <row r="5" spans="1:7" s="5" customFormat="1" ht="89.25" customHeight="1">
      <c r="A5" s="268"/>
      <c r="B5" s="269"/>
      <c r="C5" s="271"/>
      <c r="D5" s="272"/>
      <c r="E5" s="273"/>
      <c r="F5" s="23" t="s">
        <v>5</v>
      </c>
      <c r="G5" s="24" t="s">
        <v>6</v>
      </c>
    </row>
    <row r="6" spans="1:7" s="5" customFormat="1" ht="15" customHeight="1">
      <c r="A6" s="28">
        <v>1</v>
      </c>
      <c r="B6" s="28">
        <v>2</v>
      </c>
      <c r="C6" s="128">
        <v>3</v>
      </c>
      <c r="D6" s="56">
        <v>4</v>
      </c>
      <c r="E6" s="28">
        <v>5</v>
      </c>
      <c r="F6" s="28">
        <v>6</v>
      </c>
      <c r="G6" s="28">
        <v>7</v>
      </c>
    </row>
    <row r="7" spans="1:7" s="5" customFormat="1" ht="13.5" customHeight="1">
      <c r="A7" s="29"/>
      <c r="B7" s="30"/>
      <c r="C7" s="122" t="s">
        <v>2</v>
      </c>
      <c r="D7" s="45"/>
      <c r="E7" s="255"/>
      <c r="F7" s="30"/>
      <c r="G7" s="31"/>
    </row>
    <row r="8" spans="1:7" s="54" customFormat="1" ht="16.5" customHeight="1">
      <c r="A8" s="25" t="s">
        <v>7</v>
      </c>
      <c r="B8" s="52" t="s">
        <v>11</v>
      </c>
      <c r="C8" s="106">
        <f>SUM(C9:C11)</f>
        <v>53221.6</v>
      </c>
      <c r="D8" s="53">
        <f>SUM(D9:D11)</f>
        <v>44702.7</v>
      </c>
      <c r="E8" s="256">
        <f>D8*100/C8</f>
        <v>83.99352894313587</v>
      </c>
      <c r="F8" s="106">
        <f>SUM(F9:F11)</f>
        <v>44321.6</v>
      </c>
      <c r="G8" s="184"/>
    </row>
    <row r="9" spans="1:7" s="59" customFormat="1" ht="51">
      <c r="A9" s="26" t="s">
        <v>67</v>
      </c>
      <c r="B9" s="57" t="s">
        <v>181</v>
      </c>
      <c r="C9" s="107">
        <v>8800</v>
      </c>
      <c r="D9" s="58">
        <v>265.2</v>
      </c>
      <c r="E9" s="246">
        <f aca="true" t="shared" si="0" ref="E9:E78">D9*100/C9</f>
        <v>3.0136363636363637</v>
      </c>
      <c r="F9" s="107"/>
      <c r="G9" s="185"/>
    </row>
    <row r="10" spans="1:7" s="59" customFormat="1" ht="12.75">
      <c r="A10" s="26"/>
      <c r="B10" s="57" t="s">
        <v>178</v>
      </c>
      <c r="C10" s="107">
        <v>100</v>
      </c>
      <c r="D10" s="58">
        <v>115.9</v>
      </c>
      <c r="E10" s="246">
        <v>115.9</v>
      </c>
      <c r="F10" s="107"/>
      <c r="G10" s="185"/>
    </row>
    <row r="11" spans="1:7" s="6" customFormat="1" ht="55.5" customHeight="1">
      <c r="A11" s="27"/>
      <c r="B11" s="36" t="s">
        <v>179</v>
      </c>
      <c r="C11" s="92">
        <v>44321.6</v>
      </c>
      <c r="D11" s="92">
        <v>44321.6</v>
      </c>
      <c r="E11" s="246">
        <f t="shared" si="0"/>
        <v>100</v>
      </c>
      <c r="F11" s="92">
        <v>44321.6</v>
      </c>
      <c r="G11" s="97"/>
    </row>
    <row r="12" spans="1:7" ht="28.5" customHeight="1">
      <c r="A12" s="201">
        <v>400</v>
      </c>
      <c r="B12" s="35" t="s">
        <v>43</v>
      </c>
      <c r="C12" s="91">
        <f>SUM(C13:C15)</f>
        <v>416700</v>
      </c>
      <c r="D12" s="46">
        <f>SUM(D13:D15)</f>
        <v>160114.69</v>
      </c>
      <c r="E12" s="257">
        <f t="shared" si="0"/>
        <v>38.424451643868494</v>
      </c>
      <c r="F12" s="105">
        <f>SUM(F13:F15)</f>
        <v>0</v>
      </c>
      <c r="G12" s="105"/>
    </row>
    <row r="13" spans="1:7" ht="12.75">
      <c r="A13" s="26"/>
      <c r="B13" s="32" t="s">
        <v>8</v>
      </c>
      <c r="C13" s="123">
        <v>415000</v>
      </c>
      <c r="D13" s="51">
        <v>159348.91</v>
      </c>
      <c r="E13" s="246">
        <f t="shared" si="0"/>
        <v>38.39732771084337</v>
      </c>
      <c r="F13" s="108"/>
      <c r="G13" s="96"/>
    </row>
    <row r="14" spans="1:7" s="6" customFormat="1" ht="19.5" customHeight="1">
      <c r="A14" s="60"/>
      <c r="B14" s="57" t="s">
        <v>178</v>
      </c>
      <c r="C14" s="92">
        <v>1500</v>
      </c>
      <c r="D14" s="61">
        <v>570.35</v>
      </c>
      <c r="E14" s="246">
        <f t="shared" si="0"/>
        <v>38.02333333333333</v>
      </c>
      <c r="F14" s="109"/>
      <c r="G14" s="109"/>
    </row>
    <row r="15" spans="1:7" s="6" customFormat="1" ht="19.5" customHeight="1">
      <c r="A15" s="60"/>
      <c r="B15" s="36" t="s">
        <v>180</v>
      </c>
      <c r="C15" s="92">
        <v>200</v>
      </c>
      <c r="D15" s="61">
        <v>195.43</v>
      </c>
      <c r="E15" s="246">
        <v>82.71</v>
      </c>
      <c r="F15" s="109"/>
      <c r="G15" s="109"/>
    </row>
    <row r="16" spans="1:7" s="8" customFormat="1" ht="19.5" customHeight="1">
      <c r="A16" s="240">
        <v>600</v>
      </c>
      <c r="B16" s="35" t="s">
        <v>14</v>
      </c>
      <c r="C16" s="91">
        <f>SUM(C17:C19)</f>
        <v>326181</v>
      </c>
      <c r="D16" s="241">
        <f>SUM(D17:D19)</f>
        <v>131697.43</v>
      </c>
      <c r="E16" s="257">
        <f t="shared" si="0"/>
        <v>40.375567552984386</v>
      </c>
      <c r="F16" s="242">
        <f>SUM(F18:F19)</f>
        <v>0</v>
      </c>
      <c r="G16" s="242"/>
    </row>
    <row r="17" spans="1:7" s="6" customFormat="1" ht="19.5" customHeight="1">
      <c r="A17" s="60"/>
      <c r="B17" s="36" t="s">
        <v>72</v>
      </c>
      <c r="C17" s="92">
        <v>240</v>
      </c>
      <c r="D17" s="61">
        <v>240</v>
      </c>
      <c r="E17" s="246">
        <v>100</v>
      </c>
      <c r="F17" s="109"/>
      <c r="G17" s="109"/>
    </row>
    <row r="18" spans="1:7" s="6" customFormat="1" ht="38.25">
      <c r="A18" s="60"/>
      <c r="B18" s="36" t="s">
        <v>203</v>
      </c>
      <c r="C18" s="92">
        <v>305941</v>
      </c>
      <c r="D18" s="61">
        <v>125147.21</v>
      </c>
      <c r="E18" s="246">
        <f t="shared" si="0"/>
        <v>40.90566808633037</v>
      </c>
      <c r="F18" s="109"/>
      <c r="G18" s="109"/>
    </row>
    <row r="19" spans="1:7" s="6" customFormat="1" ht="12.75">
      <c r="A19" s="60"/>
      <c r="B19" s="36" t="s">
        <v>210</v>
      </c>
      <c r="C19" s="92">
        <v>20000</v>
      </c>
      <c r="D19" s="61">
        <v>6310.22</v>
      </c>
      <c r="E19" s="246">
        <f t="shared" si="0"/>
        <v>31.5511</v>
      </c>
      <c r="F19" s="109"/>
      <c r="G19" s="109"/>
    </row>
    <row r="20" spans="1:7" ht="12.75">
      <c r="A20" s="25">
        <v>700</v>
      </c>
      <c r="B20" s="35" t="s">
        <v>15</v>
      </c>
      <c r="C20" s="105">
        <f>SUM(C21:C25)</f>
        <v>123450</v>
      </c>
      <c r="D20" s="47">
        <f>SUM(D21:D25)</f>
        <v>59241.42</v>
      </c>
      <c r="E20" s="256">
        <f t="shared" si="0"/>
        <v>47.988189550425275</v>
      </c>
      <c r="F20" s="105">
        <f>SUM(F21:F25)</f>
        <v>0</v>
      </c>
      <c r="G20" s="105"/>
    </row>
    <row r="21" spans="1:7" ht="25.5">
      <c r="A21" s="26"/>
      <c r="B21" s="36" t="s">
        <v>150</v>
      </c>
      <c r="C21" s="96">
        <v>1200</v>
      </c>
      <c r="D21" s="49">
        <v>527.54</v>
      </c>
      <c r="E21" s="246">
        <f t="shared" si="0"/>
        <v>43.961666666666666</v>
      </c>
      <c r="F21" s="96"/>
      <c r="G21" s="96"/>
    </row>
    <row r="22" spans="1:7" ht="53.25" customHeight="1">
      <c r="A22" s="26"/>
      <c r="B22" s="57" t="s">
        <v>181</v>
      </c>
      <c r="C22" s="96">
        <v>76000</v>
      </c>
      <c r="D22" s="49">
        <v>35758.96</v>
      </c>
      <c r="E22" s="246">
        <f t="shared" si="0"/>
        <v>47.05126315789474</v>
      </c>
      <c r="F22" s="96"/>
      <c r="G22" s="96"/>
    </row>
    <row r="23" spans="1:7" ht="21" customHeight="1">
      <c r="A23" s="26"/>
      <c r="B23" s="32" t="s">
        <v>8</v>
      </c>
      <c r="C23" s="96">
        <v>45000</v>
      </c>
      <c r="D23" s="49">
        <v>22719.97</v>
      </c>
      <c r="E23" s="246">
        <f t="shared" si="0"/>
        <v>50.488822222222225</v>
      </c>
      <c r="F23" s="96"/>
      <c r="G23" s="96"/>
    </row>
    <row r="24" spans="1:7" ht="12.75">
      <c r="A24" s="26"/>
      <c r="B24" s="57" t="s">
        <v>178</v>
      </c>
      <c r="C24" s="96">
        <v>1000</v>
      </c>
      <c r="D24" s="49">
        <v>12.85</v>
      </c>
      <c r="E24" s="246">
        <f t="shared" si="0"/>
        <v>1.285</v>
      </c>
      <c r="F24" s="96"/>
      <c r="G24" s="96"/>
    </row>
    <row r="25" spans="1:7" ht="12.75">
      <c r="A25" s="26"/>
      <c r="B25" s="36" t="s">
        <v>158</v>
      </c>
      <c r="C25" s="96">
        <v>250</v>
      </c>
      <c r="D25" s="49">
        <v>222.1</v>
      </c>
      <c r="E25" s="246">
        <f t="shared" si="0"/>
        <v>88.84</v>
      </c>
      <c r="F25" s="96"/>
      <c r="G25" s="96"/>
    </row>
    <row r="26" spans="1:7" ht="12.75">
      <c r="A26" s="25">
        <v>750</v>
      </c>
      <c r="B26" s="35" t="s">
        <v>16</v>
      </c>
      <c r="C26" s="105">
        <f>SUM(C27:C32)</f>
        <v>139320.37</v>
      </c>
      <c r="D26" s="47">
        <f>SUM(D27:D32)</f>
        <v>35112.51</v>
      </c>
      <c r="E26" s="256">
        <f t="shared" si="0"/>
        <v>25.202710845513835</v>
      </c>
      <c r="F26" s="105">
        <f>SUM(F27:F32)</f>
        <v>32300.57</v>
      </c>
      <c r="G26" s="105"/>
    </row>
    <row r="27" spans="1:7" ht="25.5">
      <c r="A27" s="26"/>
      <c r="B27" s="36" t="s">
        <v>159</v>
      </c>
      <c r="C27" s="96">
        <v>7000</v>
      </c>
      <c r="D27" s="49">
        <v>2465.2</v>
      </c>
      <c r="E27" s="246">
        <f t="shared" si="0"/>
        <v>35.21714285714285</v>
      </c>
      <c r="F27" s="96"/>
      <c r="G27" s="96"/>
    </row>
    <row r="28" spans="1:7" ht="12.75">
      <c r="A28" s="26"/>
      <c r="B28" s="36" t="s">
        <v>158</v>
      </c>
      <c r="C28" s="96">
        <v>0</v>
      </c>
      <c r="D28" s="49">
        <v>12.1</v>
      </c>
      <c r="E28" s="246">
        <v>0</v>
      </c>
      <c r="F28" s="96"/>
      <c r="G28" s="96"/>
    </row>
    <row r="29" spans="1:7" ht="12.75">
      <c r="A29" s="26"/>
      <c r="B29" s="36" t="s">
        <v>51</v>
      </c>
      <c r="C29" s="96">
        <v>500</v>
      </c>
      <c r="D29" s="49">
        <v>329.99</v>
      </c>
      <c r="E29" s="246">
        <f t="shared" si="0"/>
        <v>65.998</v>
      </c>
      <c r="F29" s="96"/>
      <c r="G29" s="96"/>
    </row>
    <row r="30" spans="1:7" ht="51">
      <c r="A30" s="26"/>
      <c r="B30" s="36" t="s">
        <v>179</v>
      </c>
      <c r="C30" s="96">
        <v>57676</v>
      </c>
      <c r="D30" s="49">
        <v>32300.57</v>
      </c>
      <c r="E30" s="246">
        <f t="shared" si="0"/>
        <v>56.003484985089116</v>
      </c>
      <c r="F30" s="49">
        <v>32300.57</v>
      </c>
      <c r="G30" s="96"/>
    </row>
    <row r="31" spans="1:7" ht="63.75">
      <c r="A31" s="26"/>
      <c r="B31" s="36" t="s">
        <v>182</v>
      </c>
      <c r="C31" s="96">
        <v>74144.37</v>
      </c>
      <c r="D31" s="49">
        <v>0</v>
      </c>
      <c r="E31" s="246">
        <v>0</v>
      </c>
      <c r="F31" s="49">
        <v>0</v>
      </c>
      <c r="G31" s="96">
        <v>0</v>
      </c>
    </row>
    <row r="32" spans="1:7" ht="38.25">
      <c r="A32" s="26"/>
      <c r="B32" s="36" t="s">
        <v>55</v>
      </c>
      <c r="C32" s="96">
        <v>0</v>
      </c>
      <c r="D32" s="49">
        <v>4.65</v>
      </c>
      <c r="E32" s="246">
        <v>0</v>
      </c>
      <c r="F32" s="49"/>
      <c r="G32" s="96"/>
    </row>
    <row r="33" spans="1:7" ht="12.75">
      <c r="A33" s="25">
        <v>751</v>
      </c>
      <c r="B33" s="35" t="s">
        <v>64</v>
      </c>
      <c r="C33" s="105">
        <f>SUM(C34)</f>
        <v>816</v>
      </c>
      <c r="D33" s="47">
        <f>SUM(D34)</f>
        <v>396</v>
      </c>
      <c r="E33" s="256">
        <f t="shared" si="0"/>
        <v>48.529411764705884</v>
      </c>
      <c r="F33" s="105">
        <f>SUM(F34)</f>
        <v>396</v>
      </c>
      <c r="G33" s="105"/>
    </row>
    <row r="34" spans="1:7" ht="51">
      <c r="A34" s="26"/>
      <c r="B34" s="36" t="s">
        <v>179</v>
      </c>
      <c r="C34" s="96">
        <v>816</v>
      </c>
      <c r="D34" s="49">
        <v>396</v>
      </c>
      <c r="E34" s="246">
        <f t="shared" si="0"/>
        <v>48.529411764705884</v>
      </c>
      <c r="F34" s="96">
        <v>396</v>
      </c>
      <c r="G34" s="96"/>
    </row>
    <row r="35" spans="1:7" s="8" customFormat="1" ht="12.75">
      <c r="A35" s="25">
        <v>754</v>
      </c>
      <c r="B35" s="78" t="str">
        <f>'[1]zał. nr 2'!$C$39</f>
        <v>Bezpieczeństwo publiczne i ochrona przeciwpożarowa</v>
      </c>
      <c r="C35" s="105">
        <f>SUM(C36)</f>
        <v>15273</v>
      </c>
      <c r="D35" s="47">
        <f>SUM(D36)</f>
        <v>7900</v>
      </c>
      <c r="E35" s="256">
        <f t="shared" si="0"/>
        <v>51.725266810711716</v>
      </c>
      <c r="F35" s="105">
        <f>SUM(F36)</f>
        <v>7900</v>
      </c>
      <c r="G35" s="105"/>
    </row>
    <row r="36" spans="1:7" ht="38.25">
      <c r="A36" s="26"/>
      <c r="B36" s="36" t="s">
        <v>132</v>
      </c>
      <c r="C36" s="96">
        <v>15273</v>
      </c>
      <c r="D36" s="49">
        <v>7900</v>
      </c>
      <c r="E36" s="246">
        <f t="shared" si="0"/>
        <v>51.725266810711716</v>
      </c>
      <c r="F36" s="96">
        <v>7900</v>
      </c>
      <c r="G36" s="96"/>
    </row>
    <row r="37" spans="1:7" ht="12.75">
      <c r="A37" s="25">
        <v>756</v>
      </c>
      <c r="B37" s="35" t="s">
        <v>65</v>
      </c>
      <c r="C37" s="105">
        <f>SUM(C38:C53)</f>
        <v>4916975.53</v>
      </c>
      <c r="D37" s="47">
        <f>SUM(D38:D53)</f>
        <v>2607137.3000000007</v>
      </c>
      <c r="E37" s="256">
        <f t="shared" si="0"/>
        <v>53.02319045708166</v>
      </c>
      <c r="F37" s="105">
        <f>SUM(F38:F52)</f>
        <v>0</v>
      </c>
      <c r="G37" s="105"/>
    </row>
    <row r="38" spans="1:7" ht="12.75">
      <c r="A38" s="26"/>
      <c r="B38" s="36" t="s">
        <v>183</v>
      </c>
      <c r="C38" s="96">
        <v>2810590</v>
      </c>
      <c r="D38" s="49">
        <v>1372076</v>
      </c>
      <c r="E38" s="246">
        <f t="shared" si="0"/>
        <v>48.818077343191284</v>
      </c>
      <c r="F38" s="96"/>
      <c r="G38" s="96"/>
    </row>
    <row r="39" spans="1:7" ht="12.75">
      <c r="A39" s="26"/>
      <c r="B39" s="36" t="s">
        <v>184</v>
      </c>
      <c r="C39" s="96">
        <v>25000</v>
      </c>
      <c r="D39" s="49">
        <v>7813.51</v>
      </c>
      <c r="E39" s="246">
        <f t="shared" si="0"/>
        <v>31.25404</v>
      </c>
      <c r="F39" s="96"/>
      <c r="G39" s="96"/>
    </row>
    <row r="40" spans="1:7" ht="12.75">
      <c r="A40" s="26"/>
      <c r="B40" s="36" t="s">
        <v>185</v>
      </c>
      <c r="C40" s="96">
        <v>1345000</v>
      </c>
      <c r="D40" s="49">
        <v>764078.86</v>
      </c>
      <c r="E40" s="246">
        <f t="shared" si="0"/>
        <v>56.80883717472119</v>
      </c>
      <c r="F40" s="96"/>
      <c r="G40" s="96"/>
    </row>
    <row r="41" spans="1:7" ht="12.75">
      <c r="A41" s="26"/>
      <c r="B41" s="36" t="s">
        <v>186</v>
      </c>
      <c r="C41" s="96">
        <v>66000</v>
      </c>
      <c r="D41" s="49">
        <v>42475.25</v>
      </c>
      <c r="E41" s="246">
        <f t="shared" si="0"/>
        <v>64.3564393939394</v>
      </c>
      <c r="F41" s="96"/>
      <c r="G41" s="96"/>
    </row>
    <row r="42" spans="1:7" ht="12.75">
      <c r="A42" s="26"/>
      <c r="B42" s="36" t="s">
        <v>187</v>
      </c>
      <c r="C42" s="96">
        <v>308000</v>
      </c>
      <c r="D42" s="49">
        <v>162970.6</v>
      </c>
      <c r="E42" s="246">
        <f t="shared" si="0"/>
        <v>52.912532467532465</v>
      </c>
      <c r="F42" s="96"/>
      <c r="G42" s="96"/>
    </row>
    <row r="43" spans="1:7" ht="12.75">
      <c r="A43" s="26"/>
      <c r="B43" s="36" t="s">
        <v>188</v>
      </c>
      <c r="C43" s="96">
        <v>83000</v>
      </c>
      <c r="D43" s="49">
        <v>63506.2</v>
      </c>
      <c r="E43" s="246">
        <f t="shared" si="0"/>
        <v>76.51349397590361</v>
      </c>
      <c r="F43" s="96"/>
      <c r="G43" s="96"/>
    </row>
    <row r="44" spans="1:7" ht="25.5">
      <c r="A44" s="26"/>
      <c r="B44" s="36" t="s">
        <v>189</v>
      </c>
      <c r="C44" s="96">
        <v>6000</v>
      </c>
      <c r="D44" s="49">
        <v>282</v>
      </c>
      <c r="E44" s="246">
        <f t="shared" si="0"/>
        <v>4.7</v>
      </c>
      <c r="F44" s="96"/>
      <c r="G44" s="96"/>
    </row>
    <row r="45" spans="1:7" ht="12.75">
      <c r="A45" s="26"/>
      <c r="B45" s="36" t="s">
        <v>190</v>
      </c>
      <c r="C45" s="96">
        <v>28500</v>
      </c>
      <c r="D45" s="49">
        <v>1602.4</v>
      </c>
      <c r="E45" s="246">
        <f t="shared" si="0"/>
        <v>5.622456140350877</v>
      </c>
      <c r="F45" s="96"/>
      <c r="G45" s="96"/>
    </row>
    <row r="46" spans="1:7" ht="12.75">
      <c r="A46" s="26"/>
      <c r="B46" s="36" t="s">
        <v>52</v>
      </c>
      <c r="C46" s="96">
        <v>18500</v>
      </c>
      <c r="D46" s="49">
        <v>12572</v>
      </c>
      <c r="E46" s="246">
        <f t="shared" si="0"/>
        <v>67.95675675675676</v>
      </c>
      <c r="F46" s="96"/>
      <c r="G46" s="96"/>
    </row>
    <row r="47" spans="1:7" ht="12.75">
      <c r="A47" s="26"/>
      <c r="B47" s="36" t="s">
        <v>220</v>
      </c>
      <c r="C47" s="96">
        <v>20000</v>
      </c>
      <c r="D47" s="49">
        <v>0</v>
      </c>
      <c r="E47" s="246">
        <f t="shared" si="0"/>
        <v>0</v>
      </c>
      <c r="F47" s="96"/>
      <c r="G47" s="96"/>
    </row>
    <row r="48" spans="1:7" ht="12.75">
      <c r="A48" s="26"/>
      <c r="B48" s="36" t="s">
        <v>72</v>
      </c>
      <c r="C48" s="96"/>
      <c r="D48" s="49">
        <v>1000</v>
      </c>
      <c r="E48" s="256"/>
      <c r="F48" s="96"/>
      <c r="G48" s="96"/>
    </row>
    <row r="49" spans="1:7" ht="25.5">
      <c r="A49" s="26"/>
      <c r="B49" s="36" t="s">
        <v>191</v>
      </c>
      <c r="C49" s="96">
        <v>65000</v>
      </c>
      <c r="D49" s="49">
        <v>47360.98</v>
      </c>
      <c r="E49" s="246">
        <f t="shared" si="0"/>
        <v>72.86304615384616</v>
      </c>
      <c r="F49" s="96"/>
      <c r="G49" s="96"/>
    </row>
    <row r="50" spans="1:7" ht="25.5">
      <c r="A50" s="26"/>
      <c r="B50" s="36" t="s">
        <v>53</v>
      </c>
      <c r="C50" s="96">
        <v>35000</v>
      </c>
      <c r="D50" s="49">
        <v>57045.47</v>
      </c>
      <c r="E50" s="246">
        <f t="shared" si="0"/>
        <v>162.98705714285714</v>
      </c>
      <c r="F50" s="96"/>
      <c r="G50" s="96"/>
    </row>
    <row r="51" spans="1:7" ht="12.75">
      <c r="A51" s="26"/>
      <c r="B51" s="36" t="s">
        <v>192</v>
      </c>
      <c r="C51" s="96">
        <v>100000</v>
      </c>
      <c r="D51" s="49">
        <v>70023.12</v>
      </c>
      <c r="E51" s="246">
        <f t="shared" si="0"/>
        <v>70.02312</v>
      </c>
      <c r="F51" s="96"/>
      <c r="G51" s="96"/>
    </row>
    <row r="52" spans="1:7" ht="25.5">
      <c r="A52" s="26"/>
      <c r="B52" s="36" t="s">
        <v>193</v>
      </c>
      <c r="C52" s="96">
        <v>5371.53</v>
      </c>
      <c r="D52" s="49">
        <v>3316.91</v>
      </c>
      <c r="E52" s="246">
        <f t="shared" si="0"/>
        <v>61.74981802205331</v>
      </c>
      <c r="F52" s="96"/>
      <c r="G52" s="96"/>
    </row>
    <row r="53" spans="1:7" ht="25.5">
      <c r="A53" s="26"/>
      <c r="B53" s="36" t="s">
        <v>221</v>
      </c>
      <c r="C53" s="96">
        <v>1014</v>
      </c>
      <c r="D53" s="49">
        <v>1014</v>
      </c>
      <c r="E53" s="246">
        <f t="shared" si="0"/>
        <v>100</v>
      </c>
      <c r="F53" s="96"/>
      <c r="G53" s="96"/>
    </row>
    <row r="54" spans="1:7" ht="12.75">
      <c r="A54" s="25">
        <v>758</v>
      </c>
      <c r="B54" s="35" t="s">
        <v>57</v>
      </c>
      <c r="C54" s="105">
        <f>SUM(C55:C58)</f>
        <v>6649397.88</v>
      </c>
      <c r="D54" s="47">
        <f>SUM(D55:D58)</f>
        <v>3925084.94</v>
      </c>
      <c r="E54" s="257">
        <f t="shared" si="0"/>
        <v>59.02917844344727</v>
      </c>
      <c r="F54" s="105">
        <f>SUM(F55:F58)</f>
        <v>0</v>
      </c>
      <c r="G54" s="105"/>
    </row>
    <row r="55" spans="1:7" s="6" customFormat="1" ht="12.75">
      <c r="A55" s="27"/>
      <c r="B55" s="57" t="s">
        <v>178</v>
      </c>
      <c r="C55" s="97">
        <v>3000</v>
      </c>
      <c r="D55" s="48">
        <v>9411.01</v>
      </c>
      <c r="E55" s="246">
        <f t="shared" si="0"/>
        <v>313.70033333333333</v>
      </c>
      <c r="F55" s="97"/>
      <c r="G55" s="97"/>
    </row>
    <row r="56" spans="1:7" s="6" customFormat="1" ht="12.75">
      <c r="A56" s="27"/>
      <c r="B56" s="57" t="s">
        <v>51</v>
      </c>
      <c r="C56" s="97">
        <v>603168.23</v>
      </c>
      <c r="D56" s="48">
        <v>603021.93</v>
      </c>
      <c r="E56" s="246">
        <f t="shared" si="0"/>
        <v>99.9757447437177</v>
      </c>
      <c r="F56" s="97"/>
      <c r="G56" s="97"/>
    </row>
    <row r="57" spans="1:7" s="6" customFormat="1" ht="38.25">
      <c r="A57" s="27"/>
      <c r="B57" s="36" t="s">
        <v>194</v>
      </c>
      <c r="C57" s="97">
        <v>54692.65</v>
      </c>
      <c r="D57" s="48">
        <v>0</v>
      </c>
      <c r="E57" s="246">
        <f t="shared" si="0"/>
        <v>0</v>
      </c>
      <c r="F57" s="97"/>
      <c r="G57" s="97"/>
    </row>
    <row r="58" spans="1:7" ht="12.75">
      <c r="A58" s="26"/>
      <c r="B58" s="36" t="s">
        <v>54</v>
      </c>
      <c r="C58" s="96">
        <v>5988537</v>
      </c>
      <c r="D58" s="49">
        <v>3312652</v>
      </c>
      <c r="E58" s="246">
        <f t="shared" si="0"/>
        <v>55.316548933403936</v>
      </c>
      <c r="F58" s="96"/>
      <c r="G58" s="96"/>
    </row>
    <row r="59" spans="1:7" s="8" customFormat="1" ht="12.75">
      <c r="A59" s="25">
        <v>801</v>
      </c>
      <c r="B59" s="35" t="s">
        <v>66</v>
      </c>
      <c r="C59" s="105">
        <f>SUM(C60:C66)</f>
        <v>224562.44</v>
      </c>
      <c r="D59" s="47">
        <f>SUM(D60:D66)</f>
        <v>132115.34</v>
      </c>
      <c r="E59" s="257">
        <f t="shared" si="0"/>
        <v>58.83234079572701</v>
      </c>
      <c r="F59" s="105">
        <f>SUM(F60:F66)</f>
        <v>128004.66</v>
      </c>
      <c r="G59" s="105">
        <f>SUM(G60:G66)</f>
        <v>24403.25</v>
      </c>
    </row>
    <row r="60" spans="1:7" s="6" customFormat="1" ht="12.75">
      <c r="A60" s="27"/>
      <c r="B60" s="36" t="s">
        <v>158</v>
      </c>
      <c r="C60" s="97">
        <v>0</v>
      </c>
      <c r="D60" s="48">
        <v>3751.68</v>
      </c>
      <c r="E60" s="246"/>
      <c r="F60" s="97"/>
      <c r="G60" s="97"/>
    </row>
    <row r="61" spans="1:7" s="6" customFormat="1" ht="12.75">
      <c r="A61" s="27"/>
      <c r="B61" s="57" t="s">
        <v>51</v>
      </c>
      <c r="C61" s="97">
        <v>800</v>
      </c>
      <c r="D61" s="48">
        <v>359</v>
      </c>
      <c r="E61" s="246">
        <f t="shared" si="0"/>
        <v>44.875</v>
      </c>
      <c r="F61" s="97"/>
      <c r="G61" s="97"/>
    </row>
    <row r="62" spans="1:7" s="6" customFormat="1" ht="51">
      <c r="A62" s="27"/>
      <c r="B62" s="36" t="s">
        <v>179</v>
      </c>
      <c r="C62" s="97">
        <v>27499.19</v>
      </c>
      <c r="D62" s="48">
        <v>27499.19</v>
      </c>
      <c r="E62" s="246">
        <f t="shared" si="0"/>
        <v>100</v>
      </c>
      <c r="F62" s="97">
        <v>27499.19</v>
      </c>
      <c r="G62" s="97"/>
    </row>
    <row r="63" spans="1:7" s="6" customFormat="1" ht="63.75">
      <c r="A63" s="27"/>
      <c r="B63" s="36" t="s">
        <v>182</v>
      </c>
      <c r="C63" s="97">
        <v>24403.25</v>
      </c>
      <c r="D63" s="48">
        <v>24403.25</v>
      </c>
      <c r="E63" s="246">
        <f t="shared" si="0"/>
        <v>100</v>
      </c>
      <c r="F63" s="48">
        <v>24403.25</v>
      </c>
      <c r="G63" s="97">
        <v>24403.25</v>
      </c>
    </row>
    <row r="64" spans="1:7" s="6" customFormat="1" ht="38.25">
      <c r="A64" s="27"/>
      <c r="B64" s="36" t="s">
        <v>194</v>
      </c>
      <c r="C64" s="97">
        <v>36775</v>
      </c>
      <c r="D64" s="48">
        <v>18391</v>
      </c>
      <c r="E64" s="246">
        <f t="shared" si="0"/>
        <v>50.00951733514616</v>
      </c>
      <c r="F64" s="48">
        <v>18391</v>
      </c>
      <c r="G64" s="97"/>
    </row>
    <row r="65" spans="1:7" s="6" customFormat="1" ht="38.25">
      <c r="A65" s="27"/>
      <c r="B65" s="32" t="s">
        <v>195</v>
      </c>
      <c r="C65" s="97">
        <v>110000</v>
      </c>
      <c r="D65" s="48">
        <v>57711.22</v>
      </c>
      <c r="E65" s="246">
        <f t="shared" si="0"/>
        <v>52.46474545454546</v>
      </c>
      <c r="F65" s="48">
        <v>57711.22</v>
      </c>
      <c r="G65" s="97"/>
    </row>
    <row r="66" spans="1:7" s="6" customFormat="1" ht="38.25">
      <c r="A66" s="27"/>
      <c r="B66" s="244" t="s">
        <v>132</v>
      </c>
      <c r="C66" s="97">
        <v>25085</v>
      </c>
      <c r="D66" s="48">
        <v>0</v>
      </c>
      <c r="E66" s="246">
        <f t="shared" si="0"/>
        <v>0</v>
      </c>
      <c r="F66" s="48"/>
      <c r="G66" s="97"/>
    </row>
    <row r="67" spans="1:7" s="8" customFormat="1" ht="12.75">
      <c r="A67" s="25">
        <v>851</v>
      </c>
      <c r="B67" s="78" t="str">
        <f>'[1]zał. nr 2'!$C$57</f>
        <v>Ochrona zdrowia</v>
      </c>
      <c r="C67" s="105">
        <f>SUM(C68)</f>
        <v>40000</v>
      </c>
      <c r="D67" s="47">
        <f>SUM(D68)</f>
        <v>10305.99</v>
      </c>
      <c r="E67" s="257">
        <v>25.76</v>
      </c>
      <c r="F67" s="47"/>
      <c r="G67" s="105"/>
    </row>
    <row r="68" spans="1:7" s="6" customFormat="1" ht="12.75">
      <c r="A68" s="27"/>
      <c r="B68" s="57" t="s">
        <v>51</v>
      </c>
      <c r="C68" s="97">
        <v>40000</v>
      </c>
      <c r="D68" s="48">
        <v>10305.99</v>
      </c>
      <c r="E68" s="246">
        <v>25.76</v>
      </c>
      <c r="F68" s="48"/>
      <c r="G68" s="97"/>
    </row>
    <row r="69" spans="1:7" ht="12.75">
      <c r="A69" s="25">
        <v>852</v>
      </c>
      <c r="B69" s="35" t="s">
        <v>58</v>
      </c>
      <c r="C69" s="105">
        <f>SUM(C70:C74)</f>
        <v>452097.2</v>
      </c>
      <c r="D69" s="47">
        <f>SUM(D70:D74)</f>
        <v>252950.38</v>
      </c>
      <c r="E69" s="256">
        <f t="shared" si="0"/>
        <v>55.950441630693575</v>
      </c>
      <c r="F69" s="105">
        <f>SUM(F70:F74)</f>
        <v>245425</v>
      </c>
      <c r="G69" s="105"/>
    </row>
    <row r="70" spans="1:7" ht="51">
      <c r="A70" s="26"/>
      <c r="B70" s="36" t="s">
        <v>179</v>
      </c>
      <c r="C70" s="96">
        <v>2468</v>
      </c>
      <c r="D70" s="49">
        <v>1640</v>
      </c>
      <c r="E70" s="246">
        <f t="shared" si="0"/>
        <v>66.45056726094003</v>
      </c>
      <c r="F70" s="49">
        <v>1640</v>
      </c>
      <c r="G70" s="96"/>
    </row>
    <row r="71" spans="1:7" ht="38.25">
      <c r="A71" s="26"/>
      <c r="B71" s="36" t="s">
        <v>194</v>
      </c>
      <c r="C71" s="96">
        <v>435700</v>
      </c>
      <c r="D71" s="49">
        <v>243785</v>
      </c>
      <c r="E71" s="246">
        <f t="shared" si="0"/>
        <v>55.95249024558182</v>
      </c>
      <c r="F71" s="49">
        <v>243785</v>
      </c>
      <c r="G71" s="96"/>
    </row>
    <row r="72" spans="1:7" ht="12.75">
      <c r="A72" s="26"/>
      <c r="B72" s="36" t="s">
        <v>8</v>
      </c>
      <c r="C72" s="96">
        <v>12000</v>
      </c>
      <c r="D72" s="49">
        <v>5602.18</v>
      </c>
      <c r="E72" s="246">
        <f t="shared" si="0"/>
        <v>46.68483333333333</v>
      </c>
      <c r="F72" s="49"/>
      <c r="G72" s="96"/>
    </row>
    <row r="73" spans="1:7" ht="12.75">
      <c r="A73" s="26"/>
      <c r="B73" s="36" t="s">
        <v>158</v>
      </c>
      <c r="C73" s="96">
        <v>1879.2</v>
      </c>
      <c r="D73" s="49">
        <v>1879.2</v>
      </c>
      <c r="E73" s="246">
        <f t="shared" si="0"/>
        <v>100</v>
      </c>
      <c r="F73" s="49"/>
      <c r="G73" s="96"/>
    </row>
    <row r="74" spans="1:7" ht="12.75">
      <c r="A74" s="26"/>
      <c r="B74" s="36" t="s">
        <v>51</v>
      </c>
      <c r="C74" s="96">
        <v>50</v>
      </c>
      <c r="D74" s="49">
        <v>44</v>
      </c>
      <c r="E74" s="246">
        <f t="shared" si="0"/>
        <v>88</v>
      </c>
      <c r="F74" s="96"/>
      <c r="G74" s="96"/>
    </row>
    <row r="75" spans="1:7" s="8" customFormat="1" ht="12.75">
      <c r="A75" s="25">
        <v>854</v>
      </c>
      <c r="B75" s="35" t="s">
        <v>60</v>
      </c>
      <c r="C75" s="105">
        <f>SUM(C76:C76)</f>
        <v>50000</v>
      </c>
      <c r="D75" s="47">
        <f>SUM(D76:D76)</f>
        <v>50000</v>
      </c>
      <c r="E75" s="257">
        <f t="shared" si="0"/>
        <v>100</v>
      </c>
      <c r="F75" s="105">
        <f>SUM(F76:F76)</f>
        <v>50000</v>
      </c>
      <c r="G75" s="105"/>
    </row>
    <row r="76" spans="1:7" s="8" customFormat="1" ht="38.25">
      <c r="A76" s="25"/>
      <c r="B76" s="36" t="s">
        <v>194</v>
      </c>
      <c r="C76" s="97">
        <v>50000</v>
      </c>
      <c r="D76" s="48">
        <v>50000</v>
      </c>
      <c r="E76" s="246">
        <f t="shared" si="0"/>
        <v>100</v>
      </c>
      <c r="F76" s="97">
        <v>50000</v>
      </c>
      <c r="G76" s="97"/>
    </row>
    <row r="77" spans="1:7" s="8" customFormat="1" ht="12.75">
      <c r="A77" s="25">
        <v>855</v>
      </c>
      <c r="B77" s="35" t="s">
        <v>160</v>
      </c>
      <c r="C77" s="105">
        <f>SUM(C78:C82)</f>
        <v>5580125</v>
      </c>
      <c r="D77" s="47">
        <f>SUM(D78:D82)</f>
        <v>2694412.14</v>
      </c>
      <c r="E77" s="257">
        <f t="shared" si="0"/>
        <v>48.285874241168436</v>
      </c>
      <c r="F77" s="105">
        <f>SUM(F78:F82)</f>
        <v>2691314</v>
      </c>
      <c r="G77" s="105"/>
    </row>
    <row r="78" spans="1:7" s="8" customFormat="1" ht="12.75">
      <c r="A78" s="25"/>
      <c r="B78" s="57" t="s">
        <v>178</v>
      </c>
      <c r="C78" s="97">
        <v>1000</v>
      </c>
      <c r="D78" s="48">
        <v>41.66</v>
      </c>
      <c r="E78" s="246">
        <f t="shared" si="0"/>
        <v>4.166</v>
      </c>
      <c r="F78" s="97"/>
      <c r="G78" s="97"/>
    </row>
    <row r="79" spans="1:7" s="8" customFormat="1" ht="51">
      <c r="A79" s="25"/>
      <c r="B79" s="36" t="s">
        <v>179</v>
      </c>
      <c r="C79" s="97">
        <v>1676125</v>
      </c>
      <c r="D79" s="48">
        <v>720554</v>
      </c>
      <c r="E79" s="246">
        <f aca="true" t="shared" si="1" ref="E79:E109">D79*100/C79</f>
        <v>42.989275859497354</v>
      </c>
      <c r="F79" s="48">
        <v>720554</v>
      </c>
      <c r="G79" s="97"/>
    </row>
    <row r="80" spans="1:7" s="8" customFormat="1" ht="63.75">
      <c r="A80" s="25"/>
      <c r="B80" s="36" t="s">
        <v>196</v>
      </c>
      <c r="C80" s="97">
        <v>3887000</v>
      </c>
      <c r="D80" s="48">
        <v>1970760</v>
      </c>
      <c r="E80" s="246">
        <f t="shared" si="1"/>
        <v>50.70131206586056</v>
      </c>
      <c r="F80" s="48">
        <v>1970760</v>
      </c>
      <c r="G80" s="97"/>
    </row>
    <row r="81" spans="1:7" s="8" customFormat="1" ht="38.25">
      <c r="A81" s="25"/>
      <c r="B81" s="36" t="s">
        <v>55</v>
      </c>
      <c r="C81" s="97">
        <v>2000</v>
      </c>
      <c r="D81" s="48">
        <v>2186.48</v>
      </c>
      <c r="E81" s="246">
        <f t="shared" si="1"/>
        <v>109.324</v>
      </c>
      <c r="F81" s="97"/>
      <c r="G81" s="97"/>
    </row>
    <row r="82" spans="1:7" s="8" customFormat="1" ht="51">
      <c r="A82" s="25"/>
      <c r="B82" s="36" t="s">
        <v>201</v>
      </c>
      <c r="C82" s="97">
        <v>14000</v>
      </c>
      <c r="D82" s="48">
        <v>870</v>
      </c>
      <c r="E82" s="246">
        <f t="shared" si="1"/>
        <v>6.214285714285714</v>
      </c>
      <c r="F82" s="97"/>
      <c r="G82" s="97"/>
    </row>
    <row r="83" spans="1:7" ht="12.75">
      <c r="A83" s="25">
        <v>900</v>
      </c>
      <c r="B83" s="35" t="s">
        <v>61</v>
      </c>
      <c r="C83" s="105">
        <f>SUM(C84:C92)</f>
        <v>1455400</v>
      </c>
      <c r="D83" s="47">
        <f>SUM(D84:D92)</f>
        <v>653119.7000000001</v>
      </c>
      <c r="E83" s="256">
        <f t="shared" si="1"/>
        <v>44.875614951216164</v>
      </c>
      <c r="F83" s="105">
        <f>SUM(F84:F92)</f>
        <v>0</v>
      </c>
      <c r="G83" s="105"/>
    </row>
    <row r="84" spans="1:7" s="6" customFormat="1" ht="12.75">
      <c r="A84" s="27"/>
      <c r="B84" s="36" t="s">
        <v>151</v>
      </c>
      <c r="C84" s="97">
        <v>0</v>
      </c>
      <c r="D84" s="48">
        <v>6.05</v>
      </c>
      <c r="E84" s="246"/>
      <c r="F84" s="97"/>
      <c r="G84" s="97"/>
    </row>
    <row r="85" spans="1:7" s="6" customFormat="1" ht="25.5">
      <c r="A85" s="27"/>
      <c r="B85" s="36" t="s">
        <v>159</v>
      </c>
      <c r="C85" s="97">
        <v>400</v>
      </c>
      <c r="D85" s="48">
        <v>1566.4</v>
      </c>
      <c r="E85" s="246">
        <f t="shared" si="1"/>
        <v>391.6</v>
      </c>
      <c r="F85" s="97"/>
      <c r="G85" s="97"/>
    </row>
    <row r="86" spans="1:7" s="6" customFormat="1" ht="25.5">
      <c r="A86" s="27"/>
      <c r="B86" s="36" t="s">
        <v>53</v>
      </c>
      <c r="C86" s="97">
        <v>1000000</v>
      </c>
      <c r="D86" s="48">
        <v>436556.37</v>
      </c>
      <c r="E86" s="246">
        <f t="shared" si="1"/>
        <v>43.655637</v>
      </c>
      <c r="F86" s="97"/>
      <c r="G86" s="97"/>
    </row>
    <row r="87" spans="1:7" ht="12.75">
      <c r="A87" s="27"/>
      <c r="B87" s="36" t="s">
        <v>72</v>
      </c>
      <c r="C87" s="97">
        <v>500</v>
      </c>
      <c r="D87" s="48">
        <v>1826.01</v>
      </c>
      <c r="E87" s="246">
        <f t="shared" si="1"/>
        <v>365.202</v>
      </c>
      <c r="F87" s="97"/>
      <c r="G87" s="97"/>
    </row>
    <row r="88" spans="1:7" ht="12.75">
      <c r="A88" s="26"/>
      <c r="B88" s="36" t="s">
        <v>8</v>
      </c>
      <c r="C88" s="96">
        <v>435000</v>
      </c>
      <c r="D88" s="49">
        <v>200779.59</v>
      </c>
      <c r="E88" s="246">
        <f t="shared" si="1"/>
        <v>46.156227586206896</v>
      </c>
      <c r="F88" s="96"/>
      <c r="G88" s="96"/>
    </row>
    <row r="89" spans="1:7" ht="25.5">
      <c r="A89" s="26"/>
      <c r="B89" s="36" t="s">
        <v>193</v>
      </c>
      <c r="C89" s="96">
        <v>2500</v>
      </c>
      <c r="D89" s="49">
        <v>2778.38</v>
      </c>
      <c r="E89" s="246">
        <f t="shared" si="1"/>
        <v>111.1352</v>
      </c>
      <c r="F89" s="96"/>
      <c r="G89" s="96"/>
    </row>
    <row r="90" spans="1:7" ht="14.25" customHeight="1">
      <c r="A90" s="26"/>
      <c r="B90" s="57" t="s">
        <v>178</v>
      </c>
      <c r="C90" s="96">
        <v>1000</v>
      </c>
      <c r="D90" s="49">
        <v>561.37</v>
      </c>
      <c r="E90" s="246">
        <f t="shared" si="1"/>
        <v>56.137</v>
      </c>
      <c r="F90" s="96"/>
      <c r="G90" s="96"/>
    </row>
    <row r="91" spans="1:7" ht="14.25" customHeight="1">
      <c r="A91" s="26"/>
      <c r="B91" s="36" t="s">
        <v>158</v>
      </c>
      <c r="C91" s="96">
        <v>0</v>
      </c>
      <c r="D91" s="49">
        <v>45.53</v>
      </c>
      <c r="E91" s="246">
        <v>0</v>
      </c>
      <c r="F91" s="96"/>
      <c r="G91" s="96"/>
    </row>
    <row r="92" spans="1:7" ht="48.75" customHeight="1">
      <c r="A92" s="26"/>
      <c r="B92" s="244" t="s">
        <v>209</v>
      </c>
      <c r="C92" s="96">
        <v>16000</v>
      </c>
      <c r="D92" s="49">
        <v>9000</v>
      </c>
      <c r="E92" s="246">
        <f t="shared" si="1"/>
        <v>56.25</v>
      </c>
      <c r="F92" s="96"/>
      <c r="G92" s="96"/>
    </row>
    <row r="93" spans="1:7" ht="12.75">
      <c r="A93" s="267" t="s">
        <v>70</v>
      </c>
      <c r="B93" s="267"/>
      <c r="C93" s="104">
        <f>SUM(C8+C12+C16+C20+C26+C33+C35+C37+C54+C59+C67+C69+C75+C77+C83)</f>
        <v>20443520.019999996</v>
      </c>
      <c r="D93" s="50">
        <f>SUM(D8+D12+D16+D20+D26+D33+D35+D37+D54+D59+D67+D69+D75+D77+D83+G86)</f>
        <v>10764290.54</v>
      </c>
      <c r="E93" s="256">
        <f t="shared" si="1"/>
        <v>52.65380193562186</v>
      </c>
      <c r="F93" s="104">
        <f>SUM(F8+F12+F16+F20+F26+F33+F35+F37+F54+F59+F69+F75+F77+F83)</f>
        <v>3199661.83</v>
      </c>
      <c r="G93" s="104">
        <f>SUM(G8+G12+G16+G20+G26+G33+G35+G37+G54+G59+G69+G75+G77+G83)</f>
        <v>24403.25</v>
      </c>
    </row>
    <row r="94" spans="1:7" ht="12.75">
      <c r="A94" s="101"/>
      <c r="B94" s="102"/>
      <c r="C94" s="110" t="s">
        <v>4</v>
      </c>
      <c r="D94" s="103"/>
      <c r="E94" s="246"/>
      <c r="F94" s="110"/>
      <c r="G94" s="121"/>
    </row>
    <row r="95" spans="1:7" s="6" customFormat="1" ht="24" customHeight="1">
      <c r="A95" s="201" t="s">
        <v>7</v>
      </c>
      <c r="B95" s="52" t="s">
        <v>11</v>
      </c>
      <c r="C95" s="91">
        <f>SUM(C96:C96)</f>
        <v>37000</v>
      </c>
      <c r="D95" s="46">
        <f>SUM(D96:D96)</f>
        <v>26718.81</v>
      </c>
      <c r="E95" s="256">
        <f t="shared" si="1"/>
        <v>72.213</v>
      </c>
      <c r="F95" s="239">
        <f>SUM(F96:F96)</f>
        <v>0</v>
      </c>
      <c r="G95" s="113"/>
    </row>
    <row r="96" spans="1:7" s="6" customFormat="1" ht="51">
      <c r="A96" s="27"/>
      <c r="B96" s="36" t="s">
        <v>197</v>
      </c>
      <c r="C96" s="92">
        <v>37000</v>
      </c>
      <c r="D96" s="51">
        <v>26718.81</v>
      </c>
      <c r="E96" s="246">
        <f t="shared" si="1"/>
        <v>72.213</v>
      </c>
      <c r="F96" s="113"/>
      <c r="G96" s="113"/>
    </row>
    <row r="97" spans="1:7" s="8" customFormat="1" ht="12.75">
      <c r="A97" s="240">
        <v>500</v>
      </c>
      <c r="B97" s="35" t="s">
        <v>202</v>
      </c>
      <c r="C97" s="91">
        <f>SUM(C98)</f>
        <v>160129</v>
      </c>
      <c r="D97" s="46">
        <f>SUM(D98)</f>
        <v>0</v>
      </c>
      <c r="E97" s="257"/>
      <c r="F97" s="104"/>
      <c r="G97" s="104"/>
    </row>
    <row r="98" spans="1:7" s="6" customFormat="1" ht="63.75">
      <c r="A98" s="60"/>
      <c r="B98" s="36" t="s">
        <v>200</v>
      </c>
      <c r="C98" s="92">
        <v>160129</v>
      </c>
      <c r="D98" s="51">
        <v>0</v>
      </c>
      <c r="E98" s="246">
        <v>0</v>
      </c>
      <c r="F98" s="113"/>
      <c r="G98" s="113"/>
    </row>
    <row r="99" spans="1:7" s="8" customFormat="1" ht="12.75">
      <c r="A99" s="135">
        <v>600</v>
      </c>
      <c r="B99" s="35" t="s">
        <v>14</v>
      </c>
      <c r="C99" s="104">
        <f>SUM(C100)</f>
        <v>118000</v>
      </c>
      <c r="D99" s="50">
        <f>SUM(D100)</f>
        <v>0</v>
      </c>
      <c r="E99" s="256">
        <f t="shared" si="1"/>
        <v>0</v>
      </c>
      <c r="F99" s="104">
        <f>SUM(F100)</f>
        <v>0</v>
      </c>
      <c r="G99" s="104"/>
    </row>
    <row r="100" spans="1:7" s="6" customFormat="1" ht="38.25">
      <c r="A100" s="126"/>
      <c r="B100" s="32" t="s">
        <v>198</v>
      </c>
      <c r="C100" s="113">
        <v>118000</v>
      </c>
      <c r="D100" s="127">
        <v>0</v>
      </c>
      <c r="E100" s="246">
        <f t="shared" si="1"/>
        <v>0</v>
      </c>
      <c r="F100" s="113">
        <v>0</v>
      </c>
      <c r="G100" s="113"/>
    </row>
    <row r="101" spans="1:7" s="8" customFormat="1" ht="12.75">
      <c r="A101" s="135">
        <v>700</v>
      </c>
      <c r="B101" s="35" t="s">
        <v>15</v>
      </c>
      <c r="C101" s="104">
        <f>SUM(C102:C103)</f>
        <v>152000</v>
      </c>
      <c r="D101" s="50">
        <f>SUM(D102:D103)</f>
        <v>304938.18</v>
      </c>
      <c r="E101" s="256">
        <f t="shared" si="1"/>
        <v>200.61722368421053</v>
      </c>
      <c r="F101" s="104">
        <f>SUM(F102:F103)</f>
        <v>0</v>
      </c>
      <c r="G101" s="104"/>
    </row>
    <row r="102" spans="1:7" s="6" customFormat="1" ht="38.25">
      <c r="A102" s="126"/>
      <c r="B102" s="36" t="s">
        <v>175</v>
      </c>
      <c r="C102" s="113">
        <v>2000</v>
      </c>
      <c r="D102" s="127">
        <v>1253.54</v>
      </c>
      <c r="E102" s="246">
        <f t="shared" si="1"/>
        <v>62.677</v>
      </c>
      <c r="F102" s="113"/>
      <c r="G102" s="113"/>
    </row>
    <row r="103" spans="1:7" s="6" customFormat="1" ht="25.5">
      <c r="A103" s="126"/>
      <c r="B103" s="32" t="s">
        <v>167</v>
      </c>
      <c r="C103" s="113">
        <v>150000</v>
      </c>
      <c r="D103" s="127">
        <v>303684.64</v>
      </c>
      <c r="E103" s="246">
        <f t="shared" si="1"/>
        <v>202.45642666666666</v>
      </c>
      <c r="F103" s="113"/>
      <c r="G103" s="113"/>
    </row>
    <row r="104" spans="1:7" s="8" customFormat="1" ht="12.75">
      <c r="A104" s="135">
        <v>754</v>
      </c>
      <c r="B104" s="78" t="str">
        <f>'[1]zał. nr 2'!$C$39</f>
        <v>Bezpieczeństwo publiczne i ochrona przeciwpożarowa</v>
      </c>
      <c r="C104" s="104">
        <f>SUM(C105)</f>
        <v>25000</v>
      </c>
      <c r="D104" s="50">
        <f>SUM(D105)</f>
        <v>0</v>
      </c>
      <c r="E104" s="257">
        <v>0</v>
      </c>
      <c r="F104" s="104">
        <f>SUM(F105)</f>
        <v>0</v>
      </c>
      <c r="G104" s="104">
        <f>SUM(G105)</f>
        <v>0</v>
      </c>
    </row>
    <row r="105" spans="1:7" s="6" customFormat="1" ht="51">
      <c r="A105" s="126"/>
      <c r="B105" s="36" t="s">
        <v>208</v>
      </c>
      <c r="C105" s="113">
        <v>25000</v>
      </c>
      <c r="D105" s="127">
        <v>0</v>
      </c>
      <c r="E105" s="246">
        <v>0</v>
      </c>
      <c r="F105" s="113"/>
      <c r="G105" s="113"/>
    </row>
    <row r="106" spans="1:7" s="8" customFormat="1" ht="12.75">
      <c r="A106" s="25">
        <v>758</v>
      </c>
      <c r="B106" s="35" t="s">
        <v>57</v>
      </c>
      <c r="C106" s="105">
        <f>SUM(C107:C107)</f>
        <v>4523.5</v>
      </c>
      <c r="D106" s="47">
        <f>SUM(D107:D107)</f>
        <v>0</v>
      </c>
      <c r="E106" s="257">
        <f t="shared" si="1"/>
        <v>0</v>
      </c>
      <c r="F106" s="105">
        <f>SUM(F107:F107)</f>
        <v>0</v>
      </c>
      <c r="G106" s="105"/>
    </row>
    <row r="107" spans="1:7" ht="38.25">
      <c r="A107" s="26"/>
      <c r="B107" s="36" t="s">
        <v>199</v>
      </c>
      <c r="C107" s="96">
        <v>4523.5</v>
      </c>
      <c r="D107" s="49">
        <v>0</v>
      </c>
      <c r="E107" s="246">
        <f t="shared" si="1"/>
        <v>0</v>
      </c>
      <c r="F107" s="96"/>
      <c r="G107" s="96"/>
    </row>
    <row r="108" spans="2:7" ht="12.75">
      <c r="B108" s="236" t="s">
        <v>71</v>
      </c>
      <c r="C108" s="132">
        <f>SUM(C95+C97+C99+C101+C104+C106)</f>
        <v>496652.5</v>
      </c>
      <c r="D108" s="237">
        <f>SUM(D95+D97+D99+D101+D104+D106)</f>
        <v>331656.99</v>
      </c>
      <c r="E108" s="256">
        <f t="shared" si="1"/>
        <v>66.77847992308506</v>
      </c>
      <c r="F108" s="132">
        <f>SUM(F95+F97+F99+F101+F104+F106)</f>
        <v>0</v>
      </c>
      <c r="G108" s="132">
        <f>SUM(G95+G97+G99+G101+G104+G106)</f>
        <v>0</v>
      </c>
    </row>
    <row r="109" spans="2:7" ht="12.75">
      <c r="B109" s="118" t="s">
        <v>74</v>
      </c>
      <c r="C109" s="105">
        <f>SUM(C93,C108)</f>
        <v>20940172.519999996</v>
      </c>
      <c r="D109" s="47">
        <f>SUM(D93+D108)</f>
        <v>11095947.53</v>
      </c>
      <c r="E109" s="246">
        <f t="shared" si="1"/>
        <v>52.98880665573429</v>
      </c>
      <c r="F109" s="105">
        <f>SUM(F93+F108)</f>
        <v>3199661.83</v>
      </c>
      <c r="G109" s="105">
        <f>SUM(G93+G108)</f>
        <v>24403.25</v>
      </c>
    </row>
  </sheetData>
  <sheetProtection/>
  <mergeCells count="7">
    <mergeCell ref="A93:B93"/>
    <mergeCell ref="A4:A5"/>
    <mergeCell ref="B4:B5"/>
    <mergeCell ref="F4:G4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6"/>
  <sheetViews>
    <sheetView zoomScalePageLayoutView="0" workbookViewId="0" topLeftCell="B88">
      <selection activeCell="J40" sqref="J40"/>
    </sheetView>
  </sheetViews>
  <sheetFormatPr defaultColWidth="9.140625" defaultRowHeight="12.75"/>
  <cols>
    <col min="1" max="1" width="4.57421875" style="87" customWidth="1"/>
    <col min="2" max="2" width="6.140625" style="87" customWidth="1"/>
    <col min="3" max="3" width="19.00390625" style="87" customWidth="1"/>
    <col min="4" max="4" width="12.57421875" style="70" customWidth="1"/>
    <col min="5" max="5" width="12.28125" style="69" customWidth="1"/>
    <col min="6" max="6" width="6.57421875" style="71" customWidth="1"/>
    <col min="7" max="7" width="12.00390625" style="71" customWidth="1"/>
    <col min="8" max="8" width="12.57421875" style="70" customWidth="1"/>
    <col min="9" max="9" width="11.00390625" style="69" customWidth="1"/>
    <col min="10" max="10" width="11.00390625" style="67" customWidth="1"/>
    <col min="11" max="11" width="9.57421875" style="67" customWidth="1"/>
    <col min="12" max="12" width="11.00390625" style="68" customWidth="1"/>
    <col min="13" max="13" width="10.00390625" style="67" customWidth="1"/>
    <col min="14" max="14" width="5.28125" style="68" customWidth="1"/>
    <col min="15" max="15" width="9.57421875" style="68" customWidth="1"/>
    <col min="16" max="16" width="11.00390625" style="68" customWidth="1"/>
    <col min="17" max="17" width="11.140625" style="68" customWidth="1"/>
    <col min="18" max="18" width="11.8515625" style="68" customWidth="1"/>
    <col min="19" max="19" width="7.7109375" style="68" customWidth="1"/>
    <col min="20" max="16384" width="9.140625" style="68" customWidth="1"/>
  </cols>
  <sheetData>
    <row r="2" spans="1:14" ht="12">
      <c r="A2" s="62"/>
      <c r="B2" s="62"/>
      <c r="C2" s="62"/>
      <c r="D2" s="63"/>
      <c r="E2" s="64"/>
      <c r="F2" s="65"/>
      <c r="G2" s="65"/>
      <c r="H2" s="66"/>
      <c r="I2" s="64"/>
      <c r="L2" s="120" t="s">
        <v>77</v>
      </c>
      <c r="M2" s="119"/>
      <c r="N2" s="67"/>
    </row>
    <row r="3" spans="1:14" ht="12">
      <c r="A3" s="62"/>
      <c r="B3" s="62"/>
      <c r="C3" s="62"/>
      <c r="D3" s="63"/>
      <c r="E3" s="64"/>
      <c r="F3" s="65"/>
      <c r="G3" s="65"/>
      <c r="H3" s="66"/>
      <c r="I3" s="64"/>
      <c r="L3" s="67" t="s">
        <v>219</v>
      </c>
      <c r="N3" s="67"/>
    </row>
    <row r="4" spans="1:14" ht="12">
      <c r="A4" s="62"/>
      <c r="B4" s="62"/>
      <c r="C4" s="62"/>
      <c r="D4" s="63"/>
      <c r="E4" s="64"/>
      <c r="F4" s="65"/>
      <c r="G4" s="65"/>
      <c r="H4" s="66"/>
      <c r="I4" s="64"/>
      <c r="L4" s="67"/>
      <c r="N4" s="67"/>
    </row>
    <row r="5" spans="1:19" ht="12.75" customHeight="1">
      <c r="A5" s="283" t="s">
        <v>0</v>
      </c>
      <c r="B5" s="283" t="s">
        <v>9</v>
      </c>
      <c r="C5" s="283" t="s">
        <v>10</v>
      </c>
      <c r="D5" s="279" t="s">
        <v>40</v>
      </c>
      <c r="E5" s="274" t="s">
        <v>41</v>
      </c>
      <c r="F5" s="279" t="s">
        <v>46</v>
      </c>
      <c r="G5" s="276" t="s">
        <v>100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</row>
    <row r="6" spans="1:19" ht="12" customHeight="1">
      <c r="A6" s="284"/>
      <c r="B6" s="284"/>
      <c r="C6" s="284"/>
      <c r="D6" s="280"/>
      <c r="E6" s="282"/>
      <c r="F6" s="280"/>
      <c r="G6" s="279" t="s">
        <v>95</v>
      </c>
      <c r="H6" s="279" t="s">
        <v>18</v>
      </c>
      <c r="I6" s="292" t="s">
        <v>3</v>
      </c>
      <c r="J6" s="293"/>
      <c r="K6" s="274" t="s">
        <v>19</v>
      </c>
      <c r="L6" s="274" t="s">
        <v>20</v>
      </c>
      <c r="M6" s="274" t="s">
        <v>21</v>
      </c>
      <c r="N6" s="283" t="s">
        <v>22</v>
      </c>
      <c r="O6" s="274" t="s">
        <v>23</v>
      </c>
      <c r="P6" s="274" t="s">
        <v>98</v>
      </c>
      <c r="Q6" s="286" t="s">
        <v>28</v>
      </c>
      <c r="R6" s="287"/>
      <c r="S6" s="288"/>
    </row>
    <row r="7" spans="1:19" ht="12.75" customHeight="1">
      <c r="A7" s="284"/>
      <c r="B7" s="284"/>
      <c r="C7" s="284"/>
      <c r="D7" s="280"/>
      <c r="E7" s="282"/>
      <c r="F7" s="280"/>
      <c r="G7" s="280"/>
      <c r="H7" s="280"/>
      <c r="I7" s="294"/>
      <c r="J7" s="295"/>
      <c r="K7" s="282"/>
      <c r="L7" s="282"/>
      <c r="M7" s="282"/>
      <c r="N7" s="284"/>
      <c r="O7" s="282"/>
      <c r="P7" s="282"/>
      <c r="Q7" s="274" t="s">
        <v>96</v>
      </c>
      <c r="R7" s="136" t="s">
        <v>3</v>
      </c>
      <c r="S7" s="274" t="s">
        <v>99</v>
      </c>
    </row>
    <row r="8" spans="1:19" s="82" customFormat="1" ht="96">
      <c r="A8" s="285"/>
      <c r="B8" s="285"/>
      <c r="C8" s="285"/>
      <c r="D8" s="281"/>
      <c r="E8" s="275"/>
      <c r="F8" s="281"/>
      <c r="G8" s="281"/>
      <c r="H8" s="281"/>
      <c r="I8" s="72" t="s">
        <v>24</v>
      </c>
      <c r="J8" s="72" t="s">
        <v>25</v>
      </c>
      <c r="K8" s="275"/>
      <c r="L8" s="275"/>
      <c r="M8" s="275"/>
      <c r="N8" s="285"/>
      <c r="O8" s="275"/>
      <c r="P8" s="275"/>
      <c r="Q8" s="275"/>
      <c r="R8" s="136" t="s">
        <v>97</v>
      </c>
      <c r="S8" s="275"/>
    </row>
    <row r="9" spans="1:19" ht="12">
      <c r="A9" s="73">
        <v>1</v>
      </c>
      <c r="B9" s="73">
        <v>2</v>
      </c>
      <c r="C9" s="73">
        <v>3</v>
      </c>
      <c r="D9" s="74">
        <v>4</v>
      </c>
      <c r="E9" s="74">
        <v>5</v>
      </c>
      <c r="F9" s="74">
        <v>6</v>
      </c>
      <c r="G9" s="74"/>
      <c r="H9" s="74">
        <v>7</v>
      </c>
      <c r="I9" s="75">
        <v>8</v>
      </c>
      <c r="J9" s="75">
        <v>9</v>
      </c>
      <c r="K9" s="75">
        <v>10</v>
      </c>
      <c r="L9" s="73">
        <v>11</v>
      </c>
      <c r="M9" s="75">
        <v>12</v>
      </c>
      <c r="N9" s="76">
        <v>13</v>
      </c>
      <c r="O9" s="76">
        <v>14</v>
      </c>
      <c r="P9" s="76"/>
      <c r="Q9" s="76"/>
      <c r="R9" s="76"/>
      <c r="S9" s="76"/>
    </row>
    <row r="10" spans="1:19" ht="12">
      <c r="A10" s="77" t="str">
        <f>'[1]zał. nr 2'!$A$11</f>
        <v>O10</v>
      </c>
      <c r="B10" s="77"/>
      <c r="C10" s="78" t="str">
        <f>'[1]zał. nr 2'!$C$11</f>
        <v>Rolnictwo i łowiectwo</v>
      </c>
      <c r="D10" s="79">
        <f>SUM(D11:D13)</f>
        <v>1010641.6</v>
      </c>
      <c r="E10" s="79">
        <f>SUM(E11:E13)</f>
        <v>161036.2</v>
      </c>
      <c r="F10" s="80">
        <f>E10*100/D10</f>
        <v>15.93405614809444</v>
      </c>
      <c r="G10" s="80">
        <f>SUM(G11:G13)</f>
        <v>45144.59</v>
      </c>
      <c r="H10" s="79">
        <f>SUM(H12:H13)</f>
        <v>45144.59</v>
      </c>
      <c r="I10" s="130">
        <f>SUM(I12:I13)</f>
        <v>0</v>
      </c>
      <c r="J10" s="90">
        <f>SUM(J12:J13)</f>
        <v>45144.59</v>
      </c>
      <c r="K10" s="90">
        <f>SUM(K12:K15)</f>
        <v>0</v>
      </c>
      <c r="L10" s="90"/>
      <c r="M10" s="90"/>
      <c r="N10" s="90"/>
      <c r="O10" s="81"/>
      <c r="P10" s="90">
        <f>SUM(P11:P13)</f>
        <v>115891.61</v>
      </c>
      <c r="Q10" s="90">
        <f>SUM(Q11:Q13)</f>
        <v>115891.61</v>
      </c>
      <c r="R10" s="183"/>
      <c r="S10" s="81"/>
    </row>
    <row r="11" spans="1:19" ht="36">
      <c r="A11" s="83"/>
      <c r="B11" s="83" t="s">
        <v>12</v>
      </c>
      <c r="C11" s="84" t="s">
        <v>13</v>
      </c>
      <c r="D11" s="85">
        <v>965000</v>
      </c>
      <c r="E11" s="85">
        <v>115891.61</v>
      </c>
      <c r="F11" s="86">
        <f>E11*100/D11</f>
        <v>12.009493264248704</v>
      </c>
      <c r="G11" s="86"/>
      <c r="H11" s="85"/>
      <c r="I11" s="137"/>
      <c r="J11" s="89"/>
      <c r="K11" s="89"/>
      <c r="L11" s="89"/>
      <c r="M11" s="89"/>
      <c r="N11" s="89"/>
      <c r="O11" s="76"/>
      <c r="P11" s="175">
        <v>115891.61</v>
      </c>
      <c r="Q11" s="175">
        <v>115891.61</v>
      </c>
      <c r="R11" s="175"/>
      <c r="S11" s="76"/>
    </row>
    <row r="12" spans="1:19" s="82" customFormat="1" ht="12">
      <c r="A12" s="83"/>
      <c r="B12" s="83" t="str">
        <f>'[1]zał. nr 2'!$B$13</f>
        <v>O1030</v>
      </c>
      <c r="C12" s="84" t="str">
        <f>'[1]zał. nr 2'!$C$13</f>
        <v>Izby rolnicze</v>
      </c>
      <c r="D12" s="85">
        <v>1320</v>
      </c>
      <c r="E12" s="85">
        <v>822.99</v>
      </c>
      <c r="F12" s="86">
        <f>E12*100/D12</f>
        <v>62.347727272727276</v>
      </c>
      <c r="G12" s="86">
        <v>822.99</v>
      </c>
      <c r="H12" s="85">
        <v>822.99</v>
      </c>
      <c r="I12" s="85"/>
      <c r="J12" s="89">
        <v>822.99</v>
      </c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12">
      <c r="A13" s="83"/>
      <c r="B13" s="83" t="s">
        <v>45</v>
      </c>
      <c r="C13" s="84" t="s">
        <v>56</v>
      </c>
      <c r="D13" s="85">
        <v>44321.6</v>
      </c>
      <c r="E13" s="85">
        <v>44321.6</v>
      </c>
      <c r="F13" s="86">
        <f aca="true" t="shared" si="0" ref="F13:F76">E13*100/D13</f>
        <v>100</v>
      </c>
      <c r="G13" s="86">
        <v>44321.6</v>
      </c>
      <c r="H13" s="85">
        <v>44321.6</v>
      </c>
      <c r="I13" s="85"/>
      <c r="J13" s="89">
        <v>44321.6</v>
      </c>
      <c r="K13" s="89"/>
      <c r="L13" s="89"/>
      <c r="M13" s="89"/>
      <c r="N13" s="89"/>
      <c r="O13" s="89"/>
      <c r="P13" s="89"/>
      <c r="Q13" s="89"/>
      <c r="R13" s="89"/>
      <c r="S13" s="89"/>
    </row>
    <row r="14" spans="1:19" s="82" customFormat="1" ht="48">
      <c r="A14" s="77">
        <f>'[1]zał. nr 2'!$A$17</f>
        <v>400</v>
      </c>
      <c r="B14" s="77"/>
      <c r="C14" s="78" t="str">
        <f>'[1]zał. nr 2'!$C$17</f>
        <v>Wytwarzanie i zaopatrywanie w energię elektryczną, gaz i wodę</v>
      </c>
      <c r="D14" s="79">
        <f>SUM(D15)</f>
        <v>395631</v>
      </c>
      <c r="E14" s="79">
        <f>SUM(E15)</f>
        <v>188487.73</v>
      </c>
      <c r="F14" s="80">
        <f t="shared" si="0"/>
        <v>47.64230558272734</v>
      </c>
      <c r="G14" s="80">
        <f>SUM(G15)</f>
        <v>188487.73</v>
      </c>
      <c r="H14" s="79">
        <f>SUM(H15)</f>
        <v>188040.24</v>
      </c>
      <c r="I14" s="79">
        <f>SUM(I15)</f>
        <v>64609.63</v>
      </c>
      <c r="J14" s="79">
        <f>SUM(J15)</f>
        <v>123430.61</v>
      </c>
      <c r="K14" s="90"/>
      <c r="L14" s="90">
        <f>SUM(L15)</f>
        <v>447.49</v>
      </c>
      <c r="M14" s="90"/>
      <c r="N14" s="90"/>
      <c r="O14" s="90"/>
      <c r="P14" s="90">
        <f>SUM(P15)</f>
        <v>0</v>
      </c>
      <c r="Q14" s="90">
        <f>SUM(Q15)</f>
        <v>0</v>
      </c>
      <c r="R14" s="90"/>
      <c r="S14" s="90"/>
    </row>
    <row r="15" spans="1:19" ht="12">
      <c r="A15" s="83"/>
      <c r="B15" s="83">
        <f>'[1]zał. nr 2'!$B$18</f>
        <v>40002</v>
      </c>
      <c r="C15" s="84" t="str">
        <f>'[1]zał. nr 2'!$C$18</f>
        <v>Dostarczanie wody</v>
      </c>
      <c r="D15" s="85">
        <v>395631</v>
      </c>
      <c r="E15" s="85">
        <v>188487.73</v>
      </c>
      <c r="F15" s="86">
        <f t="shared" si="0"/>
        <v>47.64230558272734</v>
      </c>
      <c r="G15" s="86">
        <v>188487.73</v>
      </c>
      <c r="H15" s="85">
        <v>188040.24</v>
      </c>
      <c r="I15" s="85">
        <v>64609.63</v>
      </c>
      <c r="J15" s="89">
        <v>123430.61</v>
      </c>
      <c r="K15" s="89"/>
      <c r="L15" s="89">
        <v>447.49</v>
      </c>
      <c r="M15" s="89"/>
      <c r="N15" s="89"/>
      <c r="O15" s="89"/>
      <c r="P15" s="89"/>
      <c r="Q15" s="89"/>
      <c r="R15" s="89"/>
      <c r="S15" s="89"/>
    </row>
    <row r="16" spans="1:19" s="82" customFormat="1" ht="12">
      <c r="A16" s="77">
        <v>500</v>
      </c>
      <c r="B16" s="77"/>
      <c r="C16" s="78" t="s">
        <v>202</v>
      </c>
      <c r="D16" s="79">
        <f>SUM(D17)</f>
        <v>254658</v>
      </c>
      <c r="E16" s="79">
        <f>SUM(E17)</f>
        <v>0</v>
      </c>
      <c r="F16" s="80">
        <f t="shared" si="0"/>
        <v>0</v>
      </c>
      <c r="G16" s="80"/>
      <c r="H16" s="79"/>
      <c r="I16" s="79"/>
      <c r="J16" s="90"/>
      <c r="K16" s="90"/>
      <c r="L16" s="90"/>
      <c r="M16" s="90"/>
      <c r="N16" s="90"/>
      <c r="O16" s="90"/>
      <c r="P16" s="90">
        <f>SUM(P17)</f>
        <v>0</v>
      </c>
      <c r="Q16" s="90">
        <f>SUM(Q17)</f>
        <v>0</v>
      </c>
      <c r="R16" s="90"/>
      <c r="S16" s="90"/>
    </row>
    <row r="17" spans="1:19" ht="12">
      <c r="A17" s="83"/>
      <c r="B17" s="83">
        <v>50095</v>
      </c>
      <c r="C17" s="84" t="s">
        <v>56</v>
      </c>
      <c r="D17" s="85">
        <v>254658</v>
      </c>
      <c r="E17" s="85">
        <v>0</v>
      </c>
      <c r="F17" s="86">
        <f t="shared" si="0"/>
        <v>0</v>
      </c>
      <c r="G17" s="86"/>
      <c r="H17" s="85"/>
      <c r="I17" s="85"/>
      <c r="J17" s="89"/>
      <c r="K17" s="89"/>
      <c r="L17" s="89"/>
      <c r="M17" s="89"/>
      <c r="N17" s="89"/>
      <c r="O17" s="89"/>
      <c r="P17" s="89">
        <v>0</v>
      </c>
      <c r="Q17" s="89">
        <v>0</v>
      </c>
      <c r="R17" s="89"/>
      <c r="S17" s="89"/>
    </row>
    <row r="18" spans="1:19" ht="12">
      <c r="A18" s="77">
        <f>'[1]zał. nr 2'!$A$19</f>
        <v>600</v>
      </c>
      <c r="B18" s="77"/>
      <c r="C18" s="78" t="str">
        <f>'[1]zał. nr 2'!$C$19</f>
        <v>Transport i łączność</v>
      </c>
      <c r="D18" s="79">
        <f>SUM(D19:D25)</f>
        <v>1264200.97</v>
      </c>
      <c r="E18" s="79">
        <f>SUM(E19:E25)</f>
        <v>373431.16</v>
      </c>
      <c r="F18" s="80">
        <f t="shared" si="0"/>
        <v>29.538907884242487</v>
      </c>
      <c r="G18" s="80">
        <f>SUM(G19:G25)</f>
        <v>357431.16</v>
      </c>
      <c r="H18" s="79">
        <f>SUM(H19:H25)</f>
        <v>357431.16</v>
      </c>
      <c r="I18" s="79">
        <f>SUM(I19:I24)</f>
        <v>0</v>
      </c>
      <c r="J18" s="90">
        <f>SUM(J19:J25)</f>
        <v>357431.16</v>
      </c>
      <c r="K18" s="90">
        <f>SUM(K19)</f>
        <v>0</v>
      </c>
      <c r="L18" s="90"/>
      <c r="M18" s="90"/>
      <c r="N18" s="90"/>
      <c r="O18" s="90"/>
      <c r="P18" s="90">
        <f>SUM(P19:P24)</f>
        <v>16000</v>
      </c>
      <c r="Q18" s="90">
        <f>SUM(Q19:Q24)</f>
        <v>16000</v>
      </c>
      <c r="R18" s="90"/>
      <c r="S18" s="90"/>
    </row>
    <row r="19" spans="1:19" ht="24">
      <c r="A19" s="83"/>
      <c r="B19" s="83">
        <f>'[1]zał. nr 2'!$B$20</f>
        <v>60004</v>
      </c>
      <c r="C19" s="84" t="str">
        <f>'[1]zał. nr 2'!$C$20</f>
        <v>Lokalny transport zbiorowy</v>
      </c>
      <c r="D19" s="85">
        <v>529254</v>
      </c>
      <c r="E19" s="85">
        <v>216095.56</v>
      </c>
      <c r="F19" s="86">
        <f t="shared" si="0"/>
        <v>40.83021762707509</v>
      </c>
      <c r="G19" s="85">
        <v>216095.56</v>
      </c>
      <c r="H19" s="85">
        <v>216095.56</v>
      </c>
      <c r="I19" s="85"/>
      <c r="J19" s="89">
        <v>216095.56</v>
      </c>
      <c r="K19" s="85"/>
      <c r="L19" s="89"/>
      <c r="M19" s="89"/>
      <c r="N19" s="89"/>
      <c r="O19" s="89"/>
      <c r="P19" s="89"/>
      <c r="Q19" s="89"/>
      <c r="R19" s="89"/>
      <c r="S19" s="89"/>
    </row>
    <row r="20" spans="1:19" ht="24">
      <c r="A20" s="83"/>
      <c r="B20" s="83">
        <f>'[1]zał. nr 2'!$B$21</f>
        <v>60011</v>
      </c>
      <c r="C20" s="84" t="str">
        <f>'[1]zał. nr 2'!$C$21</f>
        <v>Drogi publiczne krajowe</v>
      </c>
      <c r="D20" s="85">
        <v>6700</v>
      </c>
      <c r="E20" s="85">
        <v>6652.6</v>
      </c>
      <c r="F20" s="86">
        <f t="shared" si="0"/>
        <v>99.29253731343283</v>
      </c>
      <c r="G20" s="86">
        <v>6652.6</v>
      </c>
      <c r="H20" s="85">
        <v>6652.6</v>
      </c>
      <c r="I20" s="85"/>
      <c r="J20" s="89">
        <v>6652.6</v>
      </c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36">
      <c r="A21" s="83"/>
      <c r="B21" s="83">
        <v>60012</v>
      </c>
      <c r="C21" s="84" t="s">
        <v>214</v>
      </c>
      <c r="D21" s="85">
        <v>90000</v>
      </c>
      <c r="E21" s="85">
        <v>0</v>
      </c>
      <c r="F21" s="86">
        <f t="shared" si="0"/>
        <v>0</v>
      </c>
      <c r="G21" s="86"/>
      <c r="H21" s="85"/>
      <c r="I21" s="85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24">
      <c r="A22" s="83"/>
      <c r="B22" s="83">
        <v>60013</v>
      </c>
      <c r="C22" s="84" t="s">
        <v>152</v>
      </c>
      <c r="D22" s="85">
        <v>120</v>
      </c>
      <c r="E22" s="85">
        <v>116.4</v>
      </c>
      <c r="F22" s="86">
        <f t="shared" si="0"/>
        <v>97</v>
      </c>
      <c r="G22" s="86">
        <v>116.4</v>
      </c>
      <c r="H22" s="85">
        <v>116.4</v>
      </c>
      <c r="I22" s="85"/>
      <c r="J22" s="85">
        <v>116.4</v>
      </c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24">
      <c r="A23" s="83"/>
      <c r="B23" s="83">
        <f>'[1]zał. nr 2'!$B$22</f>
        <v>60014</v>
      </c>
      <c r="C23" s="84" t="str">
        <f>'[1]zał. nr 2'!$C$22</f>
        <v>Drogi publiczne powiatowe</v>
      </c>
      <c r="D23" s="85">
        <v>7000</v>
      </c>
      <c r="E23" s="85">
        <v>6923.6</v>
      </c>
      <c r="F23" s="86">
        <f t="shared" si="0"/>
        <v>98.90857142857143</v>
      </c>
      <c r="G23" s="86">
        <v>6923.6</v>
      </c>
      <c r="H23" s="85">
        <v>6923.6</v>
      </c>
      <c r="I23" s="85"/>
      <c r="J23" s="89">
        <v>6923.6</v>
      </c>
      <c r="K23" s="89"/>
      <c r="L23" s="89"/>
      <c r="M23" s="89"/>
      <c r="N23" s="89"/>
      <c r="O23" s="89"/>
      <c r="P23" s="89"/>
      <c r="Q23" s="89"/>
      <c r="R23" s="89"/>
      <c r="S23" s="89"/>
    </row>
    <row r="24" spans="1:19" s="82" customFormat="1" ht="24">
      <c r="A24" s="83"/>
      <c r="B24" s="83">
        <f>'[1]zał. nr 2'!$B$23</f>
        <v>60016</v>
      </c>
      <c r="C24" s="84" t="str">
        <f>'[1]zał. nr 2'!$C$23</f>
        <v>Drogi publiczne gminne</v>
      </c>
      <c r="D24" s="85">
        <v>627126.97</v>
      </c>
      <c r="E24" s="85">
        <v>142904.93</v>
      </c>
      <c r="F24" s="86">
        <f t="shared" si="0"/>
        <v>22.787240357403224</v>
      </c>
      <c r="G24" s="86">
        <v>126904.93</v>
      </c>
      <c r="H24" s="85">
        <v>126904.93</v>
      </c>
      <c r="I24" s="85"/>
      <c r="J24" s="89">
        <v>126904.93</v>
      </c>
      <c r="K24" s="89"/>
      <c r="L24" s="89"/>
      <c r="M24" s="89"/>
      <c r="N24" s="89"/>
      <c r="O24" s="89"/>
      <c r="P24" s="89">
        <v>16000</v>
      </c>
      <c r="Q24" s="89">
        <v>16000</v>
      </c>
      <c r="R24" s="89"/>
      <c r="S24" s="89"/>
    </row>
    <row r="25" spans="1:19" s="82" customFormat="1" ht="12">
      <c r="A25" s="83"/>
      <c r="B25" s="83">
        <v>60095</v>
      </c>
      <c r="C25" s="84" t="s">
        <v>56</v>
      </c>
      <c r="D25" s="85">
        <v>4000</v>
      </c>
      <c r="E25" s="85">
        <v>738.07</v>
      </c>
      <c r="F25" s="86">
        <f t="shared" si="0"/>
        <v>18.45175</v>
      </c>
      <c r="G25" s="86">
        <v>738.07</v>
      </c>
      <c r="H25" s="85">
        <v>738.07</v>
      </c>
      <c r="I25" s="85"/>
      <c r="J25" s="89">
        <v>738.07</v>
      </c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">
      <c r="A26" s="77">
        <f>'[1]zał. nr 2'!$A$25</f>
        <v>630</v>
      </c>
      <c r="B26" s="77"/>
      <c r="C26" s="78" t="str">
        <f>'[1]zał. nr 2'!$C$25</f>
        <v>Turystyka</v>
      </c>
      <c r="D26" s="79">
        <f>SUM(D27:D27)</f>
        <v>13000</v>
      </c>
      <c r="E26" s="79">
        <f>SUM(E27:E27)</f>
        <v>480</v>
      </c>
      <c r="F26" s="80">
        <f t="shared" si="0"/>
        <v>3.6923076923076925</v>
      </c>
      <c r="G26" s="80">
        <f>SUM(G27:G27)</f>
        <v>480</v>
      </c>
      <c r="H26" s="79">
        <f>SUM(H27)</f>
        <v>480</v>
      </c>
      <c r="I26" s="79">
        <f>SUM(I27)</f>
        <v>0</v>
      </c>
      <c r="J26" s="90">
        <f>SUM(J27)</f>
        <v>480</v>
      </c>
      <c r="K26" s="90"/>
      <c r="L26" s="90"/>
      <c r="M26" s="90"/>
      <c r="N26" s="90"/>
      <c r="O26" s="90"/>
      <c r="P26" s="90">
        <f>SUM(P27:P27)</f>
        <v>0</v>
      </c>
      <c r="Q26" s="90">
        <f>SUM(Q27:Q27)</f>
        <v>0</v>
      </c>
      <c r="R26" s="90">
        <f>SUM(R27:R27)</f>
        <v>0</v>
      </c>
      <c r="S26" s="90"/>
    </row>
    <row r="27" spans="1:19" s="82" customFormat="1" ht="36">
      <c r="A27" s="83"/>
      <c r="B27" s="83">
        <v>63003</v>
      </c>
      <c r="C27" s="84" t="s">
        <v>68</v>
      </c>
      <c r="D27" s="85">
        <v>13000</v>
      </c>
      <c r="E27" s="85">
        <v>480</v>
      </c>
      <c r="F27" s="86">
        <f t="shared" si="0"/>
        <v>3.6923076923076925</v>
      </c>
      <c r="G27" s="86">
        <v>480</v>
      </c>
      <c r="H27" s="85">
        <v>480</v>
      </c>
      <c r="I27" s="85"/>
      <c r="J27" s="89">
        <v>480</v>
      </c>
      <c r="K27" s="89"/>
      <c r="L27" s="89"/>
      <c r="M27" s="89"/>
      <c r="N27" s="89"/>
      <c r="O27" s="89"/>
      <c r="P27" s="89"/>
      <c r="Q27" s="89"/>
      <c r="R27" s="89"/>
      <c r="S27" s="89"/>
    </row>
    <row r="28" spans="1:19" s="82" customFormat="1" ht="24">
      <c r="A28" s="77">
        <f>'[1]zał. nr 2'!$A$27</f>
        <v>700</v>
      </c>
      <c r="B28" s="77"/>
      <c r="C28" s="78" t="str">
        <f>'[1]zał. nr 2'!$C$27</f>
        <v>Gospodarka mieszkaniowa</v>
      </c>
      <c r="D28" s="79">
        <f>SUM(D29)</f>
        <v>511000</v>
      </c>
      <c r="E28" s="79">
        <f>SUM(E29)</f>
        <v>48288.37</v>
      </c>
      <c r="F28" s="80">
        <f t="shared" si="0"/>
        <v>9.449778864970646</v>
      </c>
      <c r="G28" s="80">
        <f>SUM(G29)</f>
        <v>48288.37</v>
      </c>
      <c r="H28" s="79">
        <f>SUM(H29)</f>
        <v>48288.37</v>
      </c>
      <c r="I28" s="79"/>
      <c r="J28" s="90">
        <f>SUM(J29)</f>
        <v>48288.37</v>
      </c>
      <c r="K28" s="90"/>
      <c r="L28" s="90"/>
      <c r="M28" s="90"/>
      <c r="N28" s="90"/>
      <c r="O28" s="90"/>
      <c r="P28" s="90">
        <f>SUM(P29)</f>
        <v>0</v>
      </c>
      <c r="Q28" s="90">
        <f>SUM(Q29)</f>
        <v>0</v>
      </c>
      <c r="R28" s="90"/>
      <c r="S28" s="90"/>
    </row>
    <row r="29" spans="1:19" ht="24">
      <c r="A29" s="83"/>
      <c r="B29" s="83">
        <f>'[1]zał. nr 2'!$B$28</f>
        <v>70005</v>
      </c>
      <c r="C29" s="84" t="str">
        <f>'[1]zał. nr 2'!$C$28</f>
        <v>Gospodarka gruntami i nieruchomościami</v>
      </c>
      <c r="D29" s="85">
        <v>511000</v>
      </c>
      <c r="E29" s="85">
        <v>48288.37</v>
      </c>
      <c r="F29" s="86">
        <f t="shared" si="0"/>
        <v>9.449778864970646</v>
      </c>
      <c r="G29" s="86">
        <v>48288.37</v>
      </c>
      <c r="H29" s="85">
        <v>48288.37</v>
      </c>
      <c r="I29" s="85"/>
      <c r="J29" s="89">
        <v>48288.37</v>
      </c>
      <c r="K29" s="89"/>
      <c r="L29" s="89"/>
      <c r="M29" s="89"/>
      <c r="N29" s="89"/>
      <c r="O29" s="89"/>
      <c r="P29" s="89"/>
      <c r="Q29" s="89"/>
      <c r="R29" s="89"/>
      <c r="S29" s="89"/>
    </row>
    <row r="30" spans="1:19" ht="12">
      <c r="A30" s="77">
        <f>'[1]zał. nr 2'!$A$29</f>
        <v>710</v>
      </c>
      <c r="B30" s="77"/>
      <c r="C30" s="78" t="str">
        <f>'[1]zał. nr 2'!$C$29</f>
        <v>Działalność usługowa</v>
      </c>
      <c r="D30" s="79">
        <f>SUM(D31:D32)</f>
        <v>20088.9</v>
      </c>
      <c r="E30" s="79">
        <f>SUM(E31:E32)</f>
        <v>8286.9</v>
      </c>
      <c r="F30" s="80">
        <f t="shared" si="0"/>
        <v>41.25113868852949</v>
      </c>
      <c r="G30" s="80">
        <f>SUM(G31:G32)</f>
        <v>3198</v>
      </c>
      <c r="H30" s="79">
        <f>SUM(H31:H32)</f>
        <v>3198</v>
      </c>
      <c r="I30" s="79">
        <f>SUM(I31:I32)</f>
        <v>0</v>
      </c>
      <c r="J30" s="90">
        <f>SUM(J31:J32)</f>
        <v>3198</v>
      </c>
      <c r="K30" s="90"/>
      <c r="L30" s="90"/>
      <c r="M30" s="90"/>
      <c r="N30" s="90"/>
      <c r="O30" s="90"/>
      <c r="P30" s="90">
        <f>SUM(P31:P32)</f>
        <v>5088.9</v>
      </c>
      <c r="Q30" s="90">
        <f>SUM(Q31:Q32)</f>
        <v>5088.9</v>
      </c>
      <c r="R30" s="90">
        <f>SUM(R31:R32)</f>
        <v>5088.9</v>
      </c>
      <c r="S30" s="90"/>
    </row>
    <row r="31" spans="1:19" s="82" customFormat="1" ht="36">
      <c r="A31" s="83"/>
      <c r="B31" s="83">
        <f>'[1]zał. nr 2'!$B$30</f>
        <v>71004</v>
      </c>
      <c r="C31" s="84" t="str">
        <f>'[1]zał. nr 2'!$C$30</f>
        <v>Plany zagospodarowania przestrzennego</v>
      </c>
      <c r="D31" s="85">
        <v>15000</v>
      </c>
      <c r="E31" s="85">
        <v>3198</v>
      </c>
      <c r="F31" s="86">
        <f t="shared" si="0"/>
        <v>21.32</v>
      </c>
      <c r="G31" s="86">
        <v>3198</v>
      </c>
      <c r="H31" s="85">
        <v>3198</v>
      </c>
      <c r="I31" s="85">
        <v>0</v>
      </c>
      <c r="J31" s="89">
        <v>3198</v>
      </c>
      <c r="K31" s="89"/>
      <c r="L31" s="89"/>
      <c r="M31" s="89"/>
      <c r="N31" s="89"/>
      <c r="O31" s="89"/>
      <c r="P31" s="89"/>
      <c r="Q31" s="89"/>
      <c r="R31" s="89"/>
      <c r="S31" s="89"/>
    </row>
    <row r="32" spans="1:19" s="82" customFormat="1" ht="12">
      <c r="A32" s="83"/>
      <c r="B32" s="83">
        <v>71095</v>
      </c>
      <c r="C32" s="84" t="s">
        <v>56</v>
      </c>
      <c r="D32" s="85">
        <v>5088.9</v>
      </c>
      <c r="E32" s="85">
        <v>5088.9</v>
      </c>
      <c r="F32" s="86">
        <f t="shared" si="0"/>
        <v>100</v>
      </c>
      <c r="G32" s="86"/>
      <c r="H32" s="85"/>
      <c r="I32" s="85"/>
      <c r="J32" s="89"/>
      <c r="K32" s="89"/>
      <c r="L32" s="89"/>
      <c r="M32" s="89"/>
      <c r="N32" s="89"/>
      <c r="O32" s="89"/>
      <c r="P32" s="89">
        <v>5088.9</v>
      </c>
      <c r="Q32" s="89">
        <v>5088.9</v>
      </c>
      <c r="R32" s="89">
        <v>5088.9</v>
      </c>
      <c r="S32" s="89"/>
    </row>
    <row r="33" spans="1:19" ht="24">
      <c r="A33" s="77">
        <f>'[1]zał. nr 2'!$A$31</f>
        <v>750</v>
      </c>
      <c r="B33" s="77"/>
      <c r="C33" s="78" t="str">
        <f>'[1]zał. nr 2'!$C$31</f>
        <v>Administracja publiczna</v>
      </c>
      <c r="D33" s="79">
        <f>SUM(D34:D39)</f>
        <v>2910742.31</v>
      </c>
      <c r="E33" s="79">
        <f>SUM(E34:E39)</f>
        <v>1517409.29</v>
      </c>
      <c r="F33" s="80">
        <f t="shared" si="0"/>
        <v>52.13135098860744</v>
      </c>
      <c r="G33" s="80">
        <f aca="true" t="shared" si="1" ref="G33:L33">SUM(G34:G39)</f>
        <v>1355940.7000000002</v>
      </c>
      <c r="H33" s="79">
        <f t="shared" si="1"/>
        <v>1253795.4000000001</v>
      </c>
      <c r="I33" s="79">
        <f>SUM(I34:I39)</f>
        <v>882515.47</v>
      </c>
      <c r="J33" s="90">
        <f t="shared" si="1"/>
        <v>371279.93000000005</v>
      </c>
      <c r="K33" s="90"/>
      <c r="L33" s="90">
        <f t="shared" si="1"/>
        <v>46149.02</v>
      </c>
      <c r="M33" s="90">
        <f>SUM(M34:M39)</f>
        <v>55996.28</v>
      </c>
      <c r="N33" s="90"/>
      <c r="O33" s="90"/>
      <c r="P33" s="90">
        <f>SUM(P34:P39)</f>
        <v>161468.59</v>
      </c>
      <c r="Q33" s="90">
        <f>SUM(Q34:Q39)</f>
        <v>161468.59</v>
      </c>
      <c r="R33" s="90">
        <f>SUM(R34:R39)</f>
        <v>146708.59</v>
      </c>
      <c r="S33" s="90"/>
    </row>
    <row r="34" spans="1:19" ht="12">
      <c r="A34" s="83"/>
      <c r="B34" s="83">
        <f>'[1]zał. nr 2'!$B$32</f>
        <v>75011</v>
      </c>
      <c r="C34" s="84" t="str">
        <f>'[1]zał. nr 2'!$C$32</f>
        <v>Urzędy wojewódzkie</v>
      </c>
      <c r="D34" s="85">
        <v>51365</v>
      </c>
      <c r="E34" s="85">
        <v>25175.79</v>
      </c>
      <c r="F34" s="86">
        <f t="shared" si="0"/>
        <v>49.01351114572179</v>
      </c>
      <c r="G34" s="85">
        <v>25175.79</v>
      </c>
      <c r="H34" s="85">
        <v>25175.79</v>
      </c>
      <c r="I34" s="85">
        <v>25175.79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ht="12">
      <c r="A35" s="83"/>
      <c r="B35" s="83">
        <f>'[1]zał. nr 2'!$B$33</f>
        <v>75022</v>
      </c>
      <c r="C35" s="84" t="str">
        <f>'[1]zał. nr 2'!$C$33</f>
        <v>Rady gmin</v>
      </c>
      <c r="D35" s="85">
        <v>99000</v>
      </c>
      <c r="E35" s="85">
        <v>38866.45</v>
      </c>
      <c r="F35" s="86">
        <f t="shared" si="0"/>
        <v>39.2590404040404</v>
      </c>
      <c r="G35" s="85">
        <v>38866.45</v>
      </c>
      <c r="H35" s="85">
        <v>5814.03</v>
      </c>
      <c r="I35" s="85"/>
      <c r="J35" s="89">
        <v>5814.03</v>
      </c>
      <c r="K35" s="89"/>
      <c r="L35" s="89">
        <v>33052.42</v>
      </c>
      <c r="M35" s="89"/>
      <c r="N35" s="89"/>
      <c r="O35" s="89"/>
      <c r="P35" s="89"/>
      <c r="Q35" s="89"/>
      <c r="R35" s="89"/>
      <c r="S35" s="89"/>
    </row>
    <row r="36" spans="1:19" ht="12">
      <c r="A36" s="83"/>
      <c r="B36" s="83">
        <f>'[1]zał. nr 2'!$B$34</f>
        <v>75023</v>
      </c>
      <c r="C36" s="84" t="str">
        <f>'[1]zał. nr 2'!$C$34</f>
        <v>Urzędy gmin</v>
      </c>
      <c r="D36" s="85">
        <v>2339722</v>
      </c>
      <c r="E36" s="85">
        <v>1233632.34</v>
      </c>
      <c r="F36" s="86">
        <f t="shared" si="0"/>
        <v>52.72559475014554</v>
      </c>
      <c r="G36" s="85">
        <v>1218872.34</v>
      </c>
      <c r="H36" s="85">
        <v>1218230.74</v>
      </c>
      <c r="I36" s="85">
        <v>857323.84</v>
      </c>
      <c r="J36" s="89">
        <v>360906.9</v>
      </c>
      <c r="K36" s="89"/>
      <c r="L36" s="89">
        <v>641.6</v>
      </c>
      <c r="M36" s="89"/>
      <c r="N36" s="89"/>
      <c r="O36" s="89"/>
      <c r="P36" s="89">
        <v>14760</v>
      </c>
      <c r="Q36" s="89">
        <v>14760</v>
      </c>
      <c r="R36" s="89"/>
      <c r="S36" s="89"/>
    </row>
    <row r="37" spans="1:19" ht="24">
      <c r="A37" s="83"/>
      <c r="B37" s="83">
        <v>75056</v>
      </c>
      <c r="C37" s="84" t="s">
        <v>207</v>
      </c>
      <c r="D37" s="85">
        <v>6311</v>
      </c>
      <c r="E37" s="85">
        <v>5746</v>
      </c>
      <c r="F37" s="86">
        <f t="shared" si="0"/>
        <v>91.04737759467596</v>
      </c>
      <c r="G37" s="85">
        <v>5746</v>
      </c>
      <c r="H37" s="85">
        <v>0</v>
      </c>
      <c r="I37" s="85"/>
      <c r="J37" s="89">
        <v>0</v>
      </c>
      <c r="K37" s="89"/>
      <c r="L37" s="89">
        <v>5746</v>
      </c>
      <c r="M37" s="89"/>
      <c r="N37" s="89"/>
      <c r="O37" s="89"/>
      <c r="P37" s="89"/>
      <c r="Q37" s="89"/>
      <c r="R37" s="89"/>
      <c r="S37" s="89"/>
    </row>
    <row r="38" spans="1:19" s="82" customFormat="1" ht="36">
      <c r="A38" s="83"/>
      <c r="B38" s="83">
        <f>'[1]zał. nr 2'!$B$35</f>
        <v>75075</v>
      </c>
      <c r="C38" s="84" t="s">
        <v>63</v>
      </c>
      <c r="D38" s="85">
        <v>28979.31</v>
      </c>
      <c r="E38" s="85">
        <v>2233</v>
      </c>
      <c r="F38" s="86">
        <f t="shared" si="0"/>
        <v>7.705497473887404</v>
      </c>
      <c r="G38" s="85">
        <v>2233</v>
      </c>
      <c r="H38" s="86">
        <v>2233</v>
      </c>
      <c r="I38" s="85"/>
      <c r="J38" s="89">
        <v>2233</v>
      </c>
      <c r="K38" s="89"/>
      <c r="L38" s="89"/>
      <c r="M38" s="89"/>
      <c r="N38" s="89"/>
      <c r="O38" s="89"/>
      <c r="P38" s="89"/>
      <c r="Q38" s="89"/>
      <c r="R38" s="89"/>
      <c r="S38" s="89"/>
    </row>
    <row r="39" spans="1:19" ht="12">
      <c r="A39" s="83"/>
      <c r="B39" s="83">
        <v>75095</v>
      </c>
      <c r="C39" s="84" t="s">
        <v>56</v>
      </c>
      <c r="D39" s="85">
        <v>385365</v>
      </c>
      <c r="E39" s="85">
        <v>211755.71</v>
      </c>
      <c r="F39" s="86">
        <f t="shared" si="0"/>
        <v>54.94938824231573</v>
      </c>
      <c r="G39" s="86">
        <v>65047.12</v>
      </c>
      <c r="H39" s="86">
        <v>2341.84</v>
      </c>
      <c r="I39" s="85">
        <v>15.84</v>
      </c>
      <c r="J39" s="89">
        <v>2326</v>
      </c>
      <c r="K39" s="89"/>
      <c r="L39" s="89">
        <v>6709</v>
      </c>
      <c r="M39" s="89">
        <v>55996.28</v>
      </c>
      <c r="N39" s="89"/>
      <c r="O39" s="89"/>
      <c r="P39" s="89">
        <v>146708.59</v>
      </c>
      <c r="Q39" s="89">
        <v>146708.59</v>
      </c>
      <c r="R39" s="89">
        <v>146708.59</v>
      </c>
      <c r="S39" s="89"/>
    </row>
    <row r="40" spans="1:19" ht="60">
      <c r="A40" s="77">
        <f>'[1]zał. nr 2'!$A$37</f>
        <v>751</v>
      </c>
      <c r="B40" s="77"/>
      <c r="C40" s="78" t="str">
        <f>'[1]zał. nr 2'!$C$37</f>
        <v>Urzędy naczelnych organów władzy państwowej, kontroli i ochrony prawa oraz sądownictwa</v>
      </c>
      <c r="D40" s="79">
        <f>SUM(D41:D41)</f>
        <v>816</v>
      </c>
      <c r="E40" s="79">
        <f>SUM(E41:E41)</f>
        <v>396</v>
      </c>
      <c r="F40" s="80">
        <f t="shared" si="0"/>
        <v>48.529411764705884</v>
      </c>
      <c r="G40" s="80">
        <f>SUM(G41:G41)</f>
        <v>396</v>
      </c>
      <c r="H40" s="79">
        <f>SUM(H41:H41)</f>
        <v>396</v>
      </c>
      <c r="I40" s="79">
        <f>SUM(I41:I41)</f>
        <v>0</v>
      </c>
      <c r="J40" s="90">
        <f>SUM(J41:J41)</f>
        <v>396</v>
      </c>
      <c r="K40" s="90"/>
      <c r="L40" s="90">
        <f>SUM(L41:L41)</f>
        <v>0</v>
      </c>
      <c r="M40" s="90"/>
      <c r="N40" s="90"/>
      <c r="O40" s="90"/>
      <c r="P40" s="90"/>
      <c r="Q40" s="90"/>
      <c r="R40" s="90"/>
      <c r="S40" s="90"/>
    </row>
    <row r="41" spans="1:19" ht="48">
      <c r="A41" s="83"/>
      <c r="B41" s="83">
        <f>'[1]zał. nr 2'!$B$38</f>
        <v>75101</v>
      </c>
      <c r="C41" s="84" t="str">
        <f>'[1]zał. nr 2'!$C$38</f>
        <v>Urzędy naczelnych organów władzy państwowej, kontroli i ochrony prawa</v>
      </c>
      <c r="D41" s="85">
        <v>816</v>
      </c>
      <c r="E41" s="85">
        <v>396</v>
      </c>
      <c r="F41" s="86">
        <f t="shared" si="0"/>
        <v>48.529411764705884</v>
      </c>
      <c r="G41" s="86">
        <v>396</v>
      </c>
      <c r="H41" s="85">
        <v>396</v>
      </c>
      <c r="I41" s="85">
        <v>0</v>
      </c>
      <c r="J41" s="89">
        <v>396</v>
      </c>
      <c r="K41" s="89"/>
      <c r="L41" s="89"/>
      <c r="M41" s="89"/>
      <c r="N41" s="89"/>
      <c r="O41" s="89"/>
      <c r="P41" s="89"/>
      <c r="Q41" s="89"/>
      <c r="R41" s="89"/>
      <c r="S41" s="89"/>
    </row>
    <row r="42" spans="1:19" ht="36">
      <c r="A42" s="77">
        <f>'[1]zał. nr 2'!$A$39</f>
        <v>754</v>
      </c>
      <c r="B42" s="77"/>
      <c r="C42" s="78" t="str">
        <f>'[1]zał. nr 2'!$C$39</f>
        <v>Bezpieczeństwo publiczne i ochrona przeciwpożarowa</v>
      </c>
      <c r="D42" s="79">
        <f>SUM(D43:D44)</f>
        <v>136842</v>
      </c>
      <c r="E42" s="79">
        <f>SUM(E43:E44)</f>
        <v>23567.42</v>
      </c>
      <c r="F42" s="80">
        <f t="shared" si="0"/>
        <v>17.222358632583564</v>
      </c>
      <c r="G42" s="80">
        <f>SUM(G43:G44)</f>
        <v>23567.42</v>
      </c>
      <c r="H42" s="79">
        <f>SUM(H43:H44)</f>
        <v>11921.42</v>
      </c>
      <c r="I42" s="79">
        <f>SUM(I43:I43)</f>
        <v>1941.95</v>
      </c>
      <c r="J42" s="90">
        <f>SUM(J43:J44)</f>
        <v>9979.47</v>
      </c>
      <c r="K42" s="90">
        <f>SUM(K43:K44)</f>
        <v>0</v>
      </c>
      <c r="L42" s="90">
        <f>SUM(L43)</f>
        <v>11646</v>
      </c>
      <c r="M42" s="90"/>
      <c r="N42" s="90"/>
      <c r="O42" s="90"/>
      <c r="P42" s="90">
        <f>SUM(P43:P44)</f>
        <v>0</v>
      </c>
      <c r="Q42" s="90">
        <f>SUM(Q43:Q44)</f>
        <v>0</v>
      </c>
      <c r="R42" s="90"/>
      <c r="S42" s="90"/>
    </row>
    <row r="43" spans="1:19" s="82" customFormat="1" ht="24">
      <c r="A43" s="83"/>
      <c r="B43" s="83">
        <f>'[1]zał. nr 2'!$B$40</f>
        <v>75412</v>
      </c>
      <c r="C43" s="84" t="str">
        <f>'[1]zał. nr 2'!$C$40</f>
        <v>Ochotnicze straże pozarne</v>
      </c>
      <c r="D43" s="85">
        <v>136542</v>
      </c>
      <c r="E43" s="85">
        <v>23567.42</v>
      </c>
      <c r="F43" s="86">
        <f t="shared" si="0"/>
        <v>17.260198327254617</v>
      </c>
      <c r="G43" s="86">
        <v>23567.42</v>
      </c>
      <c r="H43" s="85">
        <v>11921.42</v>
      </c>
      <c r="I43" s="85">
        <v>1941.95</v>
      </c>
      <c r="J43" s="89">
        <v>9979.47</v>
      </c>
      <c r="K43" s="89"/>
      <c r="L43" s="89">
        <v>11646</v>
      </c>
      <c r="M43" s="89"/>
      <c r="N43" s="89"/>
      <c r="O43" s="89"/>
      <c r="P43" s="89"/>
      <c r="Q43" s="89"/>
      <c r="R43" s="89"/>
      <c r="S43" s="89"/>
    </row>
    <row r="44" spans="1:19" s="82" customFormat="1" ht="12">
      <c r="A44" s="83"/>
      <c r="B44" s="83">
        <v>75421</v>
      </c>
      <c r="C44" s="84" t="s">
        <v>133</v>
      </c>
      <c r="D44" s="85">
        <v>300</v>
      </c>
      <c r="E44" s="85">
        <v>0</v>
      </c>
      <c r="F44" s="86">
        <f t="shared" si="0"/>
        <v>0</v>
      </c>
      <c r="G44" s="86"/>
      <c r="H44" s="85"/>
      <c r="I44" s="85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19" s="82" customFormat="1" ht="24">
      <c r="A45" s="77">
        <f>'[1]zał. nr 2'!$A$45</f>
        <v>757</v>
      </c>
      <c r="B45" s="77"/>
      <c r="C45" s="78" t="str">
        <f>'[1]zał. nr 2'!$C$45</f>
        <v>Obsługa długu publicznego</v>
      </c>
      <c r="D45" s="79">
        <f>SUM(D46)</f>
        <v>83968.73</v>
      </c>
      <c r="E45" s="79">
        <f>SUM(E46)</f>
        <v>21466.29</v>
      </c>
      <c r="F45" s="80">
        <f t="shared" si="0"/>
        <v>25.564623878436652</v>
      </c>
      <c r="G45" s="80">
        <f>SUM(G46)</f>
        <v>21466.29</v>
      </c>
      <c r="H45" s="79">
        <f>SUM(H46)</f>
        <v>6581.22</v>
      </c>
      <c r="I45" s="79"/>
      <c r="J45" s="90">
        <f>SUM(J46)</f>
        <v>6581.22</v>
      </c>
      <c r="K45" s="90"/>
      <c r="L45" s="90"/>
      <c r="M45" s="90"/>
      <c r="N45" s="90"/>
      <c r="O45" s="90">
        <f>SUM(O46)</f>
        <v>14885.07</v>
      </c>
      <c r="P45" s="90"/>
      <c r="Q45" s="90"/>
      <c r="R45" s="90"/>
      <c r="S45" s="90"/>
    </row>
    <row r="46" spans="1:19" ht="36">
      <c r="A46" s="83"/>
      <c r="B46" s="83">
        <f>'[1]zał. nr 2'!$B$46</f>
        <v>75702</v>
      </c>
      <c r="C46" s="84" t="str">
        <f>'[1]zał. nr 2'!$C$46</f>
        <v>Obsługa papierów wartościowych, kredytów i pożyczek jst</v>
      </c>
      <c r="D46" s="85">
        <v>83968.73</v>
      </c>
      <c r="E46" s="85">
        <v>21466.29</v>
      </c>
      <c r="F46" s="86">
        <f t="shared" si="0"/>
        <v>25.564623878436652</v>
      </c>
      <c r="G46" s="86">
        <v>21466.29</v>
      </c>
      <c r="H46" s="85">
        <v>6581.22</v>
      </c>
      <c r="I46" s="85"/>
      <c r="J46" s="89">
        <v>6581.22</v>
      </c>
      <c r="K46" s="89"/>
      <c r="L46" s="89"/>
      <c r="M46" s="89"/>
      <c r="N46" s="89"/>
      <c r="O46" s="89">
        <v>14885.07</v>
      </c>
      <c r="P46" s="89"/>
      <c r="Q46" s="89"/>
      <c r="R46" s="89"/>
      <c r="S46" s="89"/>
    </row>
    <row r="47" spans="1:19" s="82" customFormat="1" ht="12">
      <c r="A47" s="77">
        <f>'[1]zał. nr 2'!$A$47</f>
        <v>758</v>
      </c>
      <c r="B47" s="77"/>
      <c r="C47" s="78" t="str">
        <f>'[1]zał. nr 2'!$C$47</f>
        <v>Różne rozliczenia</v>
      </c>
      <c r="D47" s="79">
        <f>SUM(D48)</f>
        <v>97000</v>
      </c>
      <c r="E47" s="79">
        <v>0</v>
      </c>
      <c r="F47" s="80">
        <f t="shared" si="0"/>
        <v>0</v>
      </c>
      <c r="G47" s="80"/>
      <c r="H47" s="79"/>
      <c r="I47" s="79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ht="24">
      <c r="A48" s="83"/>
      <c r="B48" s="83">
        <f>'[1]zał. nr 2'!$B$48</f>
        <v>75818</v>
      </c>
      <c r="C48" s="84" t="str">
        <f>'[1]zał. nr 2'!$C$48</f>
        <v>Rezerwy ogólne i celowe</v>
      </c>
      <c r="D48" s="85">
        <v>97000</v>
      </c>
      <c r="E48" s="85">
        <v>0</v>
      </c>
      <c r="F48" s="86">
        <f t="shared" si="0"/>
        <v>0</v>
      </c>
      <c r="G48" s="86"/>
      <c r="H48" s="85"/>
      <c r="I48" s="85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1:19" ht="12">
      <c r="A49" s="77">
        <f>'[1]zał. nr 2'!$A$49</f>
        <v>801</v>
      </c>
      <c r="B49" s="77"/>
      <c r="C49" s="78" t="str">
        <f>'[1]zał. nr 2'!$C$49</f>
        <v>Oświata i wychowani</v>
      </c>
      <c r="D49" s="79">
        <f>SUM(D50:D58)</f>
        <v>5112580.62</v>
      </c>
      <c r="E49" s="79">
        <f>SUM(E50:E58)</f>
        <v>2372227.8600000003</v>
      </c>
      <c r="F49" s="80">
        <f t="shared" si="0"/>
        <v>46.39981325125784</v>
      </c>
      <c r="G49" s="80">
        <f>SUM(G50:G58)</f>
        <v>2372227.8600000003</v>
      </c>
      <c r="H49" s="79">
        <f>SUM(H50:H58)</f>
        <v>2265023.94</v>
      </c>
      <c r="I49" s="79">
        <f>SUM(I50:I58)</f>
        <v>1935657.42</v>
      </c>
      <c r="J49" s="90">
        <f>SUM(J50:J58)</f>
        <v>329366.5200000001</v>
      </c>
      <c r="K49" s="90"/>
      <c r="L49" s="90">
        <f>SUM(L50:L58)</f>
        <v>64668.15</v>
      </c>
      <c r="M49" s="90">
        <f>SUM(M50:M58)</f>
        <v>42535.77</v>
      </c>
      <c r="N49" s="90"/>
      <c r="O49" s="90"/>
      <c r="P49" s="90">
        <f>SUM(P50:P58)</f>
        <v>0</v>
      </c>
      <c r="Q49" s="90">
        <f>SUM(Q50:Q58)</f>
        <v>0</v>
      </c>
      <c r="R49" s="90">
        <f>SUM(R50:R58)</f>
        <v>0</v>
      </c>
      <c r="S49" s="90"/>
    </row>
    <row r="50" spans="1:19" ht="12">
      <c r="A50" s="83"/>
      <c r="B50" s="83">
        <f>'[1]zał. nr 2'!$B$50</f>
        <v>80101</v>
      </c>
      <c r="C50" s="84" t="str">
        <f>'[1]zał. nr 2'!$C$50</f>
        <v>Szkoły podstawowe</v>
      </c>
      <c r="D50" s="85">
        <v>3837616</v>
      </c>
      <c r="E50" s="85">
        <v>1896565.84</v>
      </c>
      <c r="F50" s="86">
        <f t="shared" si="0"/>
        <v>49.42041725904833</v>
      </c>
      <c r="G50" s="85">
        <v>1896565.84</v>
      </c>
      <c r="H50" s="85">
        <v>1837160.19</v>
      </c>
      <c r="I50" s="85">
        <v>1650746.53</v>
      </c>
      <c r="J50" s="89">
        <v>186413.66</v>
      </c>
      <c r="K50" s="89"/>
      <c r="L50" s="89">
        <v>59405.65</v>
      </c>
      <c r="M50" s="89"/>
      <c r="N50" s="89"/>
      <c r="O50" s="89"/>
      <c r="P50" s="89"/>
      <c r="Q50" s="89"/>
      <c r="R50" s="89"/>
      <c r="S50" s="89"/>
    </row>
    <row r="51" spans="1:19" ht="36">
      <c r="A51" s="83"/>
      <c r="B51" s="83">
        <f>'[1]zał. nr 2'!$B$51</f>
        <v>80103</v>
      </c>
      <c r="C51" s="84" t="str">
        <f>'[1]zał. nr 2'!$C$51</f>
        <v>Oddziały przedszkolne w szkołach podstawowych</v>
      </c>
      <c r="D51" s="85">
        <v>283433</v>
      </c>
      <c r="E51" s="85">
        <v>137974.38</v>
      </c>
      <c r="F51" s="86">
        <f t="shared" si="0"/>
        <v>48.6797161939506</v>
      </c>
      <c r="G51" s="85">
        <v>137974.38</v>
      </c>
      <c r="H51" s="85">
        <v>132711.88</v>
      </c>
      <c r="I51" s="85">
        <v>123013.21</v>
      </c>
      <c r="J51" s="89">
        <v>9698.67</v>
      </c>
      <c r="K51" s="89"/>
      <c r="L51" s="89">
        <v>5262.5</v>
      </c>
      <c r="M51" s="89"/>
      <c r="N51" s="89"/>
      <c r="O51" s="89"/>
      <c r="P51" s="89"/>
      <c r="Q51" s="89"/>
      <c r="R51" s="89"/>
      <c r="S51" s="89"/>
    </row>
    <row r="52" spans="1:19" ht="12">
      <c r="A52" s="83"/>
      <c r="B52" s="83">
        <f>'[1]zał. nr 2'!$B$52</f>
        <v>80104</v>
      </c>
      <c r="C52" s="84" t="str">
        <f>'[1]zał. nr 2'!$C$52</f>
        <v>Przedszkola</v>
      </c>
      <c r="D52" s="85">
        <v>152000</v>
      </c>
      <c r="E52" s="85">
        <v>2947.2</v>
      </c>
      <c r="F52" s="86">
        <f t="shared" si="0"/>
        <v>1.9389473684210525</v>
      </c>
      <c r="G52" s="85">
        <v>2947.2</v>
      </c>
      <c r="H52" s="85">
        <v>2947.2</v>
      </c>
      <c r="I52" s="85"/>
      <c r="J52" s="89">
        <v>2947.2</v>
      </c>
      <c r="K52" s="85"/>
      <c r="L52" s="89"/>
      <c r="M52" s="89"/>
      <c r="N52" s="89"/>
      <c r="O52" s="89"/>
      <c r="P52" s="89"/>
      <c r="Q52" s="89"/>
      <c r="R52" s="89"/>
      <c r="S52" s="89"/>
    </row>
    <row r="53" spans="1:19" ht="36">
      <c r="A53" s="83"/>
      <c r="B53" s="83">
        <v>80106</v>
      </c>
      <c r="C53" s="84" t="s">
        <v>215</v>
      </c>
      <c r="D53" s="85">
        <v>2000</v>
      </c>
      <c r="E53" s="85">
        <v>0</v>
      </c>
      <c r="F53" s="86">
        <f t="shared" si="0"/>
        <v>0</v>
      </c>
      <c r="G53" s="85"/>
      <c r="H53" s="85"/>
      <c r="I53" s="85"/>
      <c r="J53" s="89"/>
      <c r="K53" s="85"/>
      <c r="L53" s="89"/>
      <c r="M53" s="89"/>
      <c r="N53" s="89"/>
      <c r="O53" s="89"/>
      <c r="P53" s="89"/>
      <c r="Q53" s="89"/>
      <c r="R53" s="89"/>
      <c r="S53" s="89"/>
    </row>
    <row r="54" spans="1:19" ht="24">
      <c r="A54" s="83"/>
      <c r="B54" s="83">
        <f>'[1]zał. nr 2'!$B$54</f>
        <v>80113</v>
      </c>
      <c r="C54" s="84" t="str">
        <f>'[1]zał. nr 2'!$C$54</f>
        <v>Dowożenie uczniów do szkół</v>
      </c>
      <c r="D54" s="85">
        <v>466500</v>
      </c>
      <c r="E54" s="85">
        <v>186514.34</v>
      </c>
      <c r="F54" s="86">
        <f t="shared" si="0"/>
        <v>39.98163772775992</v>
      </c>
      <c r="G54" s="85">
        <v>186514.34</v>
      </c>
      <c r="H54" s="85">
        <v>186514.34</v>
      </c>
      <c r="I54" s="85">
        <v>92783.68</v>
      </c>
      <c r="J54" s="89">
        <v>93730.66</v>
      </c>
      <c r="K54" s="89"/>
      <c r="L54" s="89"/>
      <c r="M54" s="89"/>
      <c r="N54" s="89"/>
      <c r="O54" s="89"/>
      <c r="P54" s="89"/>
      <c r="Q54" s="89"/>
      <c r="R54" s="89"/>
      <c r="S54" s="89"/>
    </row>
    <row r="55" spans="1:19" s="82" customFormat="1" ht="36">
      <c r="A55" s="83"/>
      <c r="B55" s="83">
        <f>'[1]zał. nr 2'!$B$55</f>
        <v>80146</v>
      </c>
      <c r="C55" s="84" t="str">
        <f>'[1]zał. nr 2'!$C$55</f>
        <v>Dokształcanie i doskonalenie nauczycieli</v>
      </c>
      <c r="D55" s="85">
        <v>18340</v>
      </c>
      <c r="E55" s="85">
        <v>35</v>
      </c>
      <c r="F55" s="86">
        <f t="shared" si="0"/>
        <v>0.19083969465648856</v>
      </c>
      <c r="G55" s="85">
        <v>35</v>
      </c>
      <c r="H55" s="85">
        <v>35</v>
      </c>
      <c r="I55" s="85"/>
      <c r="J55" s="85">
        <v>35</v>
      </c>
      <c r="K55" s="89"/>
      <c r="L55" s="89"/>
      <c r="M55" s="89"/>
      <c r="N55" s="89"/>
      <c r="O55" s="89"/>
      <c r="P55" s="89"/>
      <c r="Q55" s="89"/>
      <c r="R55" s="89"/>
      <c r="S55" s="89"/>
    </row>
    <row r="56" spans="1:19" s="82" customFormat="1" ht="60">
      <c r="A56" s="83"/>
      <c r="B56" s="83">
        <v>80150</v>
      </c>
      <c r="C56" s="84" t="s">
        <v>135</v>
      </c>
      <c r="D56" s="85">
        <v>138234</v>
      </c>
      <c r="E56" s="85">
        <v>69114</v>
      </c>
      <c r="F56" s="86">
        <f t="shared" si="0"/>
        <v>49.997829766916965</v>
      </c>
      <c r="G56" s="85">
        <v>69114</v>
      </c>
      <c r="H56" s="85">
        <v>69114</v>
      </c>
      <c r="I56" s="85">
        <v>69114</v>
      </c>
      <c r="J56" s="85"/>
      <c r="K56" s="89"/>
      <c r="L56" s="89"/>
      <c r="M56" s="89"/>
      <c r="N56" s="89"/>
      <c r="O56" s="89"/>
      <c r="P56" s="89"/>
      <c r="Q56" s="89"/>
      <c r="R56" s="89"/>
      <c r="S56" s="89"/>
    </row>
    <row r="57" spans="1:19" s="82" customFormat="1" ht="72">
      <c r="A57" s="83"/>
      <c r="B57" s="83">
        <v>80153</v>
      </c>
      <c r="C57" s="84" t="s">
        <v>171</v>
      </c>
      <c r="D57" s="85">
        <v>27499.19</v>
      </c>
      <c r="E57" s="85">
        <v>0</v>
      </c>
      <c r="F57" s="86">
        <f t="shared" si="0"/>
        <v>0</v>
      </c>
      <c r="G57" s="85">
        <v>0</v>
      </c>
      <c r="H57" s="85">
        <v>0</v>
      </c>
      <c r="I57" s="85">
        <v>0</v>
      </c>
      <c r="J57" s="85">
        <v>0</v>
      </c>
      <c r="K57" s="89"/>
      <c r="L57" s="89"/>
      <c r="M57" s="89"/>
      <c r="N57" s="89"/>
      <c r="O57" s="89"/>
      <c r="P57" s="89"/>
      <c r="Q57" s="89"/>
      <c r="R57" s="89"/>
      <c r="S57" s="89"/>
    </row>
    <row r="58" spans="1:19" s="82" customFormat="1" ht="12">
      <c r="A58" s="83"/>
      <c r="B58" s="83">
        <v>80195</v>
      </c>
      <c r="C58" s="84" t="s">
        <v>56</v>
      </c>
      <c r="D58" s="85">
        <v>186958.43</v>
      </c>
      <c r="E58" s="85">
        <v>79077.1</v>
      </c>
      <c r="F58" s="86">
        <f t="shared" si="0"/>
        <v>42.296621767737356</v>
      </c>
      <c r="G58" s="85">
        <v>79077.1</v>
      </c>
      <c r="H58" s="85">
        <v>36541.33</v>
      </c>
      <c r="I58" s="85"/>
      <c r="J58" s="85">
        <v>36541.33</v>
      </c>
      <c r="K58" s="89"/>
      <c r="L58" s="89"/>
      <c r="M58" s="89">
        <v>42535.77</v>
      </c>
      <c r="N58" s="89"/>
      <c r="O58" s="89"/>
      <c r="P58" s="89"/>
      <c r="Q58" s="89"/>
      <c r="R58" s="89"/>
      <c r="S58" s="89"/>
    </row>
    <row r="59" spans="1:19" ht="12">
      <c r="A59" s="77">
        <f>'[1]zał. nr 2'!$A$57</f>
        <v>851</v>
      </c>
      <c r="B59" s="77"/>
      <c r="C59" s="78" t="str">
        <f>'[1]zał. nr 2'!$C$57</f>
        <v>Ochrona zdrowia</v>
      </c>
      <c r="D59" s="79">
        <f>SUM(D60:D63)</f>
        <v>183491.89</v>
      </c>
      <c r="E59" s="79">
        <f>SUM(E60:E63)</f>
        <v>68389.85</v>
      </c>
      <c r="F59" s="80">
        <f t="shared" si="0"/>
        <v>37.27132027469988</v>
      </c>
      <c r="G59" s="80">
        <f>SUM(G60:G63)</f>
        <v>68389.85</v>
      </c>
      <c r="H59" s="79">
        <f>SUM(H60:H63)</f>
        <v>68389.85</v>
      </c>
      <c r="I59" s="79">
        <f>SUM(I60:I63)</f>
        <v>24966.670000000002</v>
      </c>
      <c r="J59" s="90">
        <f>SUM(J60:J63)</f>
        <v>43423.18</v>
      </c>
      <c r="K59" s="90"/>
      <c r="L59" s="90">
        <f>SUM(L61:L62)</f>
        <v>0</v>
      </c>
      <c r="M59" s="90"/>
      <c r="N59" s="90"/>
      <c r="O59" s="90"/>
      <c r="P59" s="90">
        <f>SUM(P60:P62)</f>
        <v>0</v>
      </c>
      <c r="Q59" s="90">
        <f>SUM(Q60:Q62)</f>
        <v>0</v>
      </c>
      <c r="R59" s="90"/>
      <c r="S59" s="90"/>
    </row>
    <row r="60" spans="1:19" ht="24">
      <c r="A60" s="83"/>
      <c r="B60" s="83">
        <v>85149</v>
      </c>
      <c r="C60" s="84" t="s">
        <v>170</v>
      </c>
      <c r="D60" s="85">
        <v>68900</v>
      </c>
      <c r="E60" s="85">
        <v>31500</v>
      </c>
      <c r="F60" s="86">
        <f t="shared" si="0"/>
        <v>45.71843251088534</v>
      </c>
      <c r="G60" s="86">
        <v>31500</v>
      </c>
      <c r="H60" s="85">
        <v>31500</v>
      </c>
      <c r="I60" s="85"/>
      <c r="J60" s="89">
        <v>31500</v>
      </c>
      <c r="K60" s="89"/>
      <c r="L60" s="89"/>
      <c r="M60" s="89"/>
      <c r="N60" s="89"/>
      <c r="O60" s="89"/>
      <c r="P60" s="89"/>
      <c r="Q60" s="89"/>
      <c r="R60" s="89"/>
      <c r="S60" s="89"/>
    </row>
    <row r="61" spans="1:19" ht="24">
      <c r="A61" s="83"/>
      <c r="B61" s="83">
        <f>'[1]zał. nr 2'!$B$58</f>
        <v>85153</v>
      </c>
      <c r="C61" s="84" t="str">
        <f>'[1]zał. nr 2'!$C$58</f>
        <v>Zwalczanie narkomanii</v>
      </c>
      <c r="D61" s="85">
        <v>4500</v>
      </c>
      <c r="E61" s="85">
        <v>429</v>
      </c>
      <c r="F61" s="86">
        <f t="shared" si="0"/>
        <v>9.533333333333333</v>
      </c>
      <c r="G61" s="86">
        <v>429</v>
      </c>
      <c r="H61" s="85">
        <v>429</v>
      </c>
      <c r="I61" s="85"/>
      <c r="J61" s="89">
        <v>429</v>
      </c>
      <c r="K61" s="89"/>
      <c r="L61" s="89"/>
      <c r="M61" s="89"/>
      <c r="N61" s="89"/>
      <c r="O61" s="89"/>
      <c r="P61" s="89"/>
      <c r="Q61" s="89"/>
      <c r="R61" s="89"/>
      <c r="S61" s="89"/>
    </row>
    <row r="62" spans="1:19" s="82" customFormat="1" ht="24">
      <c r="A62" s="83"/>
      <c r="B62" s="83">
        <f>'[1]zał. nr 2'!$B$59</f>
        <v>85154</v>
      </c>
      <c r="C62" s="84" t="str">
        <f>'[1]zał. nr 2'!$C$59</f>
        <v>Przeciwdziałanie alkoholizmowi</v>
      </c>
      <c r="D62" s="85">
        <v>70091.89</v>
      </c>
      <c r="E62" s="85">
        <v>22984.08</v>
      </c>
      <c r="F62" s="86">
        <f t="shared" si="0"/>
        <v>32.79135432073525</v>
      </c>
      <c r="G62" s="86">
        <v>22984.08</v>
      </c>
      <c r="H62" s="85">
        <v>22984.08</v>
      </c>
      <c r="I62" s="85">
        <v>20463.36</v>
      </c>
      <c r="J62" s="89">
        <v>2520.72</v>
      </c>
      <c r="K62" s="89"/>
      <c r="L62" s="89"/>
      <c r="M62" s="89"/>
      <c r="N62" s="89"/>
      <c r="O62" s="89"/>
      <c r="P62" s="89"/>
      <c r="Q62" s="89"/>
      <c r="R62" s="89"/>
      <c r="S62" s="89"/>
    </row>
    <row r="63" spans="1:19" s="82" customFormat="1" ht="12">
      <c r="A63" s="83"/>
      <c r="B63" s="83">
        <v>85195</v>
      </c>
      <c r="C63" s="84" t="s">
        <v>56</v>
      </c>
      <c r="D63" s="85">
        <v>40000</v>
      </c>
      <c r="E63" s="85">
        <v>13476.77</v>
      </c>
      <c r="F63" s="86">
        <f t="shared" si="0"/>
        <v>33.691925</v>
      </c>
      <c r="G63" s="86">
        <v>13476.77</v>
      </c>
      <c r="H63" s="85">
        <v>13476.77</v>
      </c>
      <c r="I63" s="85">
        <v>4503.31</v>
      </c>
      <c r="J63" s="89">
        <v>8973.46</v>
      </c>
      <c r="K63" s="89"/>
      <c r="L63" s="89"/>
      <c r="M63" s="89"/>
      <c r="N63" s="89"/>
      <c r="O63" s="89"/>
      <c r="P63" s="89"/>
      <c r="Q63" s="89"/>
      <c r="R63" s="89"/>
      <c r="S63" s="89"/>
    </row>
    <row r="64" spans="1:19" ht="12">
      <c r="A64" s="77">
        <f>'[1]zał. nr 2'!$A$60</f>
        <v>852</v>
      </c>
      <c r="B64" s="77"/>
      <c r="C64" s="78" t="str">
        <f>'[1]zał. nr 2'!$C$60</f>
        <v>Pomoc społeczna</v>
      </c>
      <c r="D64" s="79">
        <f>SUM(D65:D74)</f>
        <v>1086036</v>
      </c>
      <c r="E64" s="79">
        <f>SUM(E65:E74)</f>
        <v>540291.56</v>
      </c>
      <c r="F64" s="80">
        <f t="shared" si="0"/>
        <v>49.74895491493837</v>
      </c>
      <c r="G64" s="80">
        <v>540291.56</v>
      </c>
      <c r="H64" s="79">
        <f>SUM(H65:H74)</f>
        <v>347790.83</v>
      </c>
      <c r="I64" s="79">
        <f>SUM(I66:I74)</f>
        <v>232507.50999999998</v>
      </c>
      <c r="J64" s="90">
        <f>SUM(J65:J74)</f>
        <v>115283.31999999999</v>
      </c>
      <c r="K64" s="90"/>
      <c r="L64" s="90">
        <f>SUM(L65:L74)</f>
        <v>192500.72999999998</v>
      </c>
      <c r="M64" s="90"/>
      <c r="N64" s="90"/>
      <c r="O64" s="90"/>
      <c r="P64" s="90">
        <f>SUM(P65:P74)</f>
        <v>0</v>
      </c>
      <c r="Q64" s="90">
        <f>SUM(Q65:Q74)</f>
        <v>0</v>
      </c>
      <c r="R64" s="90"/>
      <c r="S64" s="90"/>
    </row>
    <row r="65" spans="1:19" ht="24">
      <c r="A65" s="83"/>
      <c r="B65" s="83">
        <f>'[1]zał. nr 2'!$B$61</f>
        <v>85202</v>
      </c>
      <c r="C65" s="84" t="str">
        <f>'[1]zał. nr 2'!$C$61</f>
        <v>Domy pomocy społecznej</v>
      </c>
      <c r="D65" s="85">
        <v>190000</v>
      </c>
      <c r="E65" s="85">
        <v>89180.9</v>
      </c>
      <c r="F65" s="86">
        <f t="shared" si="0"/>
        <v>46.937315789473686</v>
      </c>
      <c r="G65" s="85">
        <v>89180.9</v>
      </c>
      <c r="H65" s="85">
        <v>89180.9</v>
      </c>
      <c r="I65" s="85"/>
      <c r="J65" s="85">
        <v>89180.9</v>
      </c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38.25">
      <c r="A66" s="83"/>
      <c r="B66" s="26">
        <v>85205</v>
      </c>
      <c r="C66" s="32" t="s">
        <v>94</v>
      </c>
      <c r="D66" s="86">
        <v>4500</v>
      </c>
      <c r="E66" s="86">
        <v>640</v>
      </c>
      <c r="F66" s="86">
        <f t="shared" si="0"/>
        <v>14.222222222222221</v>
      </c>
      <c r="G66" s="86">
        <v>640</v>
      </c>
      <c r="H66" s="86">
        <v>640</v>
      </c>
      <c r="I66" s="85"/>
      <c r="J66" s="86">
        <v>640</v>
      </c>
      <c r="K66" s="89"/>
      <c r="L66" s="89"/>
      <c r="M66" s="89"/>
      <c r="N66" s="89"/>
      <c r="O66" s="89"/>
      <c r="P66" s="89"/>
      <c r="Q66" s="89"/>
      <c r="R66" s="89"/>
      <c r="S66" s="89"/>
    </row>
    <row r="67" spans="1:19" ht="132">
      <c r="A67" s="83"/>
      <c r="B67" s="83">
        <f>'[1]zał. nr 2'!$B$63</f>
        <v>85213</v>
      </c>
      <c r="C67" s="84" t="str">
        <f>'[1]zał. nr 2'!$C$63</f>
        <v>Składki na ubezpieczenie zdrowotne opłacane za osoby pobierające niektóre świadczenia z pomocy społecznej, niektóre świadczenia rodzinne oraz za osoby uczestniczące w zajęciach w centrum integracji społecznej</v>
      </c>
      <c r="D67" s="85">
        <v>17000</v>
      </c>
      <c r="E67" s="85">
        <v>7821.45</v>
      </c>
      <c r="F67" s="86">
        <f t="shared" si="0"/>
        <v>46.008529411764705</v>
      </c>
      <c r="G67" s="85">
        <v>7821.45</v>
      </c>
      <c r="H67" s="85">
        <v>7821.45</v>
      </c>
      <c r="I67" s="85"/>
      <c r="J67" s="85">
        <v>7821.45</v>
      </c>
      <c r="K67" s="89"/>
      <c r="L67" s="85"/>
      <c r="M67" s="89"/>
      <c r="N67" s="89"/>
      <c r="O67" s="89"/>
      <c r="P67" s="89"/>
      <c r="Q67" s="89"/>
      <c r="R67" s="89"/>
      <c r="S67" s="89"/>
    </row>
    <row r="68" spans="1:19" ht="48">
      <c r="A68" s="83"/>
      <c r="B68" s="83">
        <f>'[1]zał. nr 2'!$B$64</f>
        <v>85214</v>
      </c>
      <c r="C68" s="84" t="str">
        <f>'[1]zał. nr 2'!$C$64</f>
        <v>Zasiłki i pomoc w naturze oraz składki na ubezpieczenia emerytalne i rentowe</v>
      </c>
      <c r="D68" s="85">
        <v>97000</v>
      </c>
      <c r="E68" s="85">
        <v>50673.69</v>
      </c>
      <c r="F68" s="86">
        <f t="shared" si="0"/>
        <v>52.2409175257732</v>
      </c>
      <c r="G68" s="85">
        <v>50673.69</v>
      </c>
      <c r="H68" s="85"/>
      <c r="I68" s="85"/>
      <c r="J68" s="89"/>
      <c r="K68" s="89"/>
      <c r="L68" s="85">
        <v>50673.69</v>
      </c>
      <c r="M68" s="89"/>
      <c r="N68" s="89"/>
      <c r="O68" s="89"/>
      <c r="P68" s="89"/>
      <c r="Q68" s="89"/>
      <c r="R68" s="89"/>
      <c r="S68" s="89"/>
    </row>
    <row r="69" spans="1:19" ht="12">
      <c r="A69" s="83"/>
      <c r="B69" s="83">
        <f>'[1]zał. nr 2'!$B$65</f>
        <v>85215</v>
      </c>
      <c r="C69" s="84" t="str">
        <f>'[1]zał. nr 2'!$C$65</f>
        <v>Dodatki mieszkaniowe</v>
      </c>
      <c r="D69" s="85">
        <v>3183</v>
      </c>
      <c r="E69" s="85">
        <v>689.25</v>
      </c>
      <c r="F69" s="86">
        <f t="shared" si="0"/>
        <v>21.654099905749295</v>
      </c>
      <c r="G69" s="85">
        <v>689.25</v>
      </c>
      <c r="H69" s="85">
        <v>1.55</v>
      </c>
      <c r="I69" s="85"/>
      <c r="J69" s="89">
        <v>1.55</v>
      </c>
      <c r="K69" s="89"/>
      <c r="L69" s="85">
        <v>687.7</v>
      </c>
      <c r="M69" s="89"/>
      <c r="N69" s="89"/>
      <c r="O69" s="89"/>
      <c r="P69" s="89"/>
      <c r="Q69" s="89"/>
      <c r="R69" s="89"/>
      <c r="S69" s="89"/>
    </row>
    <row r="70" spans="1:19" ht="12">
      <c r="A70" s="83"/>
      <c r="B70" s="83">
        <f>'[1]zał. nr 2'!$B$66</f>
        <v>85216</v>
      </c>
      <c r="C70" s="84" t="str">
        <f>'[1]zał. nr 2'!$C$66</f>
        <v>Zasiłki stałe</v>
      </c>
      <c r="D70" s="85">
        <v>193000</v>
      </c>
      <c r="E70" s="85">
        <v>98223.97</v>
      </c>
      <c r="F70" s="86">
        <f t="shared" si="0"/>
        <v>50.893248704663215</v>
      </c>
      <c r="G70" s="85">
        <v>98223.97</v>
      </c>
      <c r="H70" s="85"/>
      <c r="I70" s="85"/>
      <c r="J70" s="89"/>
      <c r="K70" s="89"/>
      <c r="L70" s="85">
        <v>98223.97</v>
      </c>
      <c r="M70" s="89"/>
      <c r="N70" s="89"/>
      <c r="O70" s="89"/>
      <c r="P70" s="89"/>
      <c r="Q70" s="89"/>
      <c r="R70" s="89"/>
      <c r="S70" s="89"/>
    </row>
    <row r="71" spans="1:19" ht="24">
      <c r="A71" s="83"/>
      <c r="B71" s="83">
        <f>'[1]zał. nr 2'!$B$67</f>
        <v>85219</v>
      </c>
      <c r="C71" s="84" t="str">
        <f>'[1]zał. nr 2'!$C$67</f>
        <v>Ośrodki pomocy społecznej</v>
      </c>
      <c r="D71" s="85">
        <v>366996</v>
      </c>
      <c r="E71" s="85">
        <v>182289.36</v>
      </c>
      <c r="F71" s="86">
        <f t="shared" si="0"/>
        <v>49.67066671026387</v>
      </c>
      <c r="G71" s="85">
        <v>182289.36</v>
      </c>
      <c r="H71" s="85">
        <v>180789.36</v>
      </c>
      <c r="I71" s="85">
        <v>165917.06</v>
      </c>
      <c r="J71" s="89">
        <v>14872.3</v>
      </c>
      <c r="K71" s="89"/>
      <c r="L71" s="89">
        <v>1500</v>
      </c>
      <c r="M71" s="89"/>
      <c r="N71" s="89"/>
      <c r="O71" s="89"/>
      <c r="P71" s="89"/>
      <c r="Q71" s="89"/>
      <c r="R71" s="89"/>
      <c r="S71" s="89"/>
    </row>
    <row r="72" spans="1:19" s="82" customFormat="1" ht="36">
      <c r="A72" s="83"/>
      <c r="B72" s="83">
        <v>85228</v>
      </c>
      <c r="C72" s="84" t="s">
        <v>59</v>
      </c>
      <c r="D72" s="85">
        <v>82000</v>
      </c>
      <c r="E72" s="85">
        <v>61744.71</v>
      </c>
      <c r="F72" s="86">
        <f t="shared" si="0"/>
        <v>75.2984268292683</v>
      </c>
      <c r="G72" s="85">
        <v>61744.71</v>
      </c>
      <c r="H72" s="85">
        <v>61744.71</v>
      </c>
      <c r="I72" s="85">
        <v>61744.71</v>
      </c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1:19" s="82" customFormat="1" ht="24">
      <c r="A73" s="83"/>
      <c r="B73" s="83">
        <v>85230</v>
      </c>
      <c r="C73" s="84" t="s">
        <v>161</v>
      </c>
      <c r="D73" s="85">
        <v>68000</v>
      </c>
      <c r="E73" s="85">
        <v>28400</v>
      </c>
      <c r="F73" s="86">
        <f t="shared" si="0"/>
        <v>41.76470588235294</v>
      </c>
      <c r="G73" s="85">
        <v>28400</v>
      </c>
      <c r="H73" s="85"/>
      <c r="I73" s="85"/>
      <c r="J73" s="89"/>
      <c r="K73" s="89"/>
      <c r="L73" s="89">
        <v>28400</v>
      </c>
      <c r="M73" s="89"/>
      <c r="N73" s="89"/>
      <c r="O73" s="89"/>
      <c r="P73" s="89"/>
      <c r="Q73" s="89"/>
      <c r="R73" s="89"/>
      <c r="S73" s="89"/>
    </row>
    <row r="74" spans="1:19" ht="12">
      <c r="A74" s="83"/>
      <c r="B74" s="83">
        <f>'[1]zał. nr 2'!$B$69</f>
        <v>85295</v>
      </c>
      <c r="C74" s="84" t="str">
        <f>'[1]zał. nr 2'!$C$69</f>
        <v>Pozostała działalność</v>
      </c>
      <c r="D74" s="85">
        <v>64357</v>
      </c>
      <c r="E74" s="85">
        <v>20628.23</v>
      </c>
      <c r="F74" s="86">
        <f t="shared" si="0"/>
        <v>32.05281476762435</v>
      </c>
      <c r="G74" s="85">
        <v>20628.23</v>
      </c>
      <c r="H74" s="85">
        <v>7612.86</v>
      </c>
      <c r="I74" s="85">
        <v>4845.74</v>
      </c>
      <c r="J74" s="89">
        <v>2767.12</v>
      </c>
      <c r="K74" s="89"/>
      <c r="L74" s="89">
        <v>13015.37</v>
      </c>
      <c r="M74" s="89"/>
      <c r="N74" s="89"/>
      <c r="O74" s="89"/>
      <c r="P74" s="89">
        <v>0</v>
      </c>
      <c r="Q74" s="89">
        <v>0</v>
      </c>
      <c r="R74" s="89"/>
      <c r="S74" s="89"/>
    </row>
    <row r="75" spans="1:19" s="82" customFormat="1" ht="24">
      <c r="A75" s="77">
        <f>'[1]zał. nr 2'!$A$70</f>
        <v>854</v>
      </c>
      <c r="B75" s="77"/>
      <c r="C75" s="78" t="str">
        <f>'[1]zał. nr 2'!$C$70</f>
        <v>Edukacyjna opieka wychowawcza</v>
      </c>
      <c r="D75" s="79">
        <f>SUM(D76:D77)</f>
        <v>80000</v>
      </c>
      <c r="E75" s="79">
        <f>SUM(E76:E77)</f>
        <v>54145.3</v>
      </c>
      <c r="F75" s="80">
        <f t="shared" si="0"/>
        <v>67.681625</v>
      </c>
      <c r="G75" s="80">
        <f>SUM(G76:G77)</f>
        <v>54145.3</v>
      </c>
      <c r="H75" s="79"/>
      <c r="I75" s="79"/>
      <c r="J75" s="90"/>
      <c r="K75" s="90"/>
      <c r="L75" s="90">
        <f>SUM(L76:L77)</f>
        <v>54145.3</v>
      </c>
      <c r="M75" s="90"/>
      <c r="N75" s="90"/>
      <c r="O75" s="90"/>
      <c r="P75" s="90"/>
      <c r="Q75" s="90"/>
      <c r="R75" s="90"/>
      <c r="S75" s="90"/>
    </row>
    <row r="76" spans="1:19" ht="24">
      <c r="A76" s="83"/>
      <c r="B76" s="83">
        <f>'[1]zał. nr 2'!$B$71</f>
        <v>85415</v>
      </c>
      <c r="C76" s="84" t="str">
        <f>'[1]zał. nr 2'!$C$71</f>
        <v>Pomoc materialna dla uczniów</v>
      </c>
      <c r="D76" s="85">
        <v>70000</v>
      </c>
      <c r="E76" s="85">
        <v>44167.3</v>
      </c>
      <c r="F76" s="86">
        <f t="shared" si="0"/>
        <v>63.09614285714286</v>
      </c>
      <c r="G76" s="85">
        <v>44167.3</v>
      </c>
      <c r="H76" s="85"/>
      <c r="I76" s="85"/>
      <c r="J76" s="89"/>
      <c r="K76" s="89"/>
      <c r="L76" s="85">
        <v>44167.3</v>
      </c>
      <c r="M76" s="89"/>
      <c r="N76" s="89"/>
      <c r="O76" s="89"/>
      <c r="P76" s="89"/>
      <c r="Q76" s="89"/>
      <c r="R76" s="89"/>
      <c r="S76" s="89"/>
    </row>
    <row r="77" spans="1:19" ht="36">
      <c r="A77" s="83"/>
      <c r="B77" s="83">
        <v>85416</v>
      </c>
      <c r="C77" s="84" t="s">
        <v>162</v>
      </c>
      <c r="D77" s="85">
        <v>10000</v>
      </c>
      <c r="E77" s="85">
        <v>9978</v>
      </c>
      <c r="F77" s="86">
        <f aca="true" t="shared" si="2" ref="F77:F102">E77*100/D77</f>
        <v>99.78</v>
      </c>
      <c r="G77" s="85">
        <v>9978</v>
      </c>
      <c r="H77" s="85"/>
      <c r="I77" s="85"/>
      <c r="J77" s="89"/>
      <c r="K77" s="89"/>
      <c r="L77" s="85">
        <v>9978</v>
      </c>
      <c r="M77" s="89"/>
      <c r="N77" s="89"/>
      <c r="O77" s="89"/>
      <c r="P77" s="89"/>
      <c r="Q77" s="89"/>
      <c r="R77" s="89"/>
      <c r="S77" s="89"/>
    </row>
    <row r="78" spans="1:19" s="82" customFormat="1" ht="12">
      <c r="A78" s="77">
        <v>855</v>
      </c>
      <c r="B78" s="77"/>
      <c r="C78" s="78" t="s">
        <v>160</v>
      </c>
      <c r="D78" s="79">
        <f>SUM(D79:D84)</f>
        <v>5650460</v>
      </c>
      <c r="E78" s="79">
        <f>SUM(E79:E84)</f>
        <v>2713946.4600000004</v>
      </c>
      <c r="F78" s="80">
        <f t="shared" si="2"/>
        <v>48.03054016841108</v>
      </c>
      <c r="G78" s="79">
        <f>SUM(G79:G84)</f>
        <v>2713946.4600000004</v>
      </c>
      <c r="H78" s="79">
        <f>SUM(H79:H84)</f>
        <v>105297.97</v>
      </c>
      <c r="I78" s="79">
        <f>SUM(I79:I84)</f>
        <v>86037.08</v>
      </c>
      <c r="J78" s="90">
        <f>SUM(J79:J84)</f>
        <v>19260.89</v>
      </c>
      <c r="K78" s="90"/>
      <c r="L78" s="79">
        <f>SUM(L79:L84)</f>
        <v>2608648.49</v>
      </c>
      <c r="M78" s="90"/>
      <c r="N78" s="90"/>
      <c r="O78" s="90"/>
      <c r="P78" s="90"/>
      <c r="Q78" s="90"/>
      <c r="R78" s="90"/>
      <c r="S78" s="90"/>
    </row>
    <row r="79" spans="1:19" ht="24">
      <c r="A79" s="83"/>
      <c r="B79" s="83">
        <v>85501</v>
      </c>
      <c r="C79" s="84" t="s">
        <v>163</v>
      </c>
      <c r="D79" s="85">
        <v>3897187.71</v>
      </c>
      <c r="E79" s="85">
        <v>1965116.4</v>
      </c>
      <c r="F79" s="86">
        <f t="shared" si="2"/>
        <v>50.4239607180738</v>
      </c>
      <c r="G79" s="85">
        <v>1965116.4</v>
      </c>
      <c r="H79" s="85">
        <v>16751.45</v>
      </c>
      <c r="I79" s="85">
        <v>13678.43</v>
      </c>
      <c r="J79" s="89">
        <v>3073.02</v>
      </c>
      <c r="K79" s="89"/>
      <c r="L79" s="85">
        <v>1948364.95</v>
      </c>
      <c r="M79" s="89"/>
      <c r="N79" s="89"/>
      <c r="O79" s="89"/>
      <c r="P79" s="89"/>
      <c r="Q79" s="89"/>
      <c r="R79" s="89"/>
      <c r="S79" s="89"/>
    </row>
    <row r="80" spans="1:19" ht="108">
      <c r="A80" s="83"/>
      <c r="B80" s="83">
        <v>85502</v>
      </c>
      <c r="C80" s="84" t="str">
        <f>'[1]zał. nr 2'!$C$62</f>
        <v>Świadczenia rodzinne, świadczenia z funduszu alimentacyjnego oraz składki na ubezpieczenia emerytalne i rentowe z ubezpieczenia społecznego</v>
      </c>
      <c r="D80" s="85">
        <v>1534500</v>
      </c>
      <c r="E80" s="85">
        <v>716852.12</v>
      </c>
      <c r="F80" s="86">
        <f t="shared" si="2"/>
        <v>46.71568067774519</v>
      </c>
      <c r="G80" s="85">
        <v>716852.12</v>
      </c>
      <c r="H80" s="85">
        <v>56568.58</v>
      </c>
      <c r="I80" s="85">
        <v>55969.21</v>
      </c>
      <c r="J80" s="238">
        <v>599.37</v>
      </c>
      <c r="K80" s="89"/>
      <c r="L80" s="85">
        <v>660283.54</v>
      </c>
      <c r="M80" s="89"/>
      <c r="N80" s="89"/>
      <c r="O80" s="89"/>
      <c r="P80" s="89"/>
      <c r="Q80" s="89"/>
      <c r="R80" s="89"/>
      <c r="S80" s="89"/>
    </row>
    <row r="81" spans="1:19" ht="12">
      <c r="A81" s="83"/>
      <c r="B81" s="83">
        <v>85503</v>
      </c>
      <c r="C81" s="84" t="s">
        <v>165</v>
      </c>
      <c r="D81" s="85">
        <v>55</v>
      </c>
      <c r="E81" s="85">
        <v>0</v>
      </c>
      <c r="F81" s="86">
        <f t="shared" si="2"/>
        <v>0</v>
      </c>
      <c r="G81" s="85"/>
      <c r="H81" s="85"/>
      <c r="I81" s="85"/>
      <c r="J81" s="89"/>
      <c r="K81" s="89"/>
      <c r="L81" s="85"/>
      <c r="M81" s="89"/>
      <c r="N81" s="89"/>
      <c r="O81" s="89"/>
      <c r="P81" s="89"/>
      <c r="Q81" s="89"/>
      <c r="R81" s="89"/>
      <c r="S81" s="89"/>
    </row>
    <row r="82" spans="1:19" ht="12">
      <c r="A82" s="83"/>
      <c r="B82" s="83">
        <v>85504</v>
      </c>
      <c r="C82" s="84" t="s">
        <v>164</v>
      </c>
      <c r="D82" s="85">
        <v>197647.29</v>
      </c>
      <c r="E82" s="85">
        <v>19429.7</v>
      </c>
      <c r="F82" s="86">
        <f t="shared" si="2"/>
        <v>9.830491478026337</v>
      </c>
      <c r="G82" s="85">
        <v>19429.7</v>
      </c>
      <c r="H82" s="85">
        <v>19429.7</v>
      </c>
      <c r="I82" s="85">
        <v>16389.44</v>
      </c>
      <c r="J82" s="89">
        <v>3040.26</v>
      </c>
      <c r="K82" s="89"/>
      <c r="L82" s="85"/>
      <c r="M82" s="89"/>
      <c r="N82" s="89"/>
      <c r="O82" s="89"/>
      <c r="P82" s="89"/>
      <c r="Q82" s="89"/>
      <c r="R82" s="89"/>
      <c r="S82" s="89"/>
    </row>
    <row r="83" spans="1:19" ht="12">
      <c r="A83" s="83"/>
      <c r="B83" s="83">
        <v>85508</v>
      </c>
      <c r="C83" s="84" t="s">
        <v>101</v>
      </c>
      <c r="D83" s="85">
        <v>15000</v>
      </c>
      <c r="E83" s="85">
        <v>8846</v>
      </c>
      <c r="F83" s="86">
        <f t="shared" si="2"/>
        <v>58.973333333333336</v>
      </c>
      <c r="G83" s="85">
        <v>8846</v>
      </c>
      <c r="H83" s="85">
        <v>8846</v>
      </c>
      <c r="I83" s="85"/>
      <c r="J83" s="89">
        <v>8846</v>
      </c>
      <c r="K83" s="89"/>
      <c r="L83" s="85"/>
      <c r="M83" s="89"/>
      <c r="N83" s="89"/>
      <c r="O83" s="89"/>
      <c r="P83" s="89"/>
      <c r="Q83" s="89"/>
      <c r="R83" s="89"/>
      <c r="S83" s="89"/>
    </row>
    <row r="84" spans="1:19" ht="72">
      <c r="A84" s="83"/>
      <c r="B84" s="83">
        <v>85513</v>
      </c>
      <c r="C84" s="84" t="s">
        <v>173</v>
      </c>
      <c r="D84" s="85">
        <v>6070</v>
      </c>
      <c r="E84" s="85">
        <v>3702.24</v>
      </c>
      <c r="F84" s="86">
        <f t="shared" si="2"/>
        <v>60.992421746293246</v>
      </c>
      <c r="G84" s="85">
        <v>3702.24</v>
      </c>
      <c r="H84" s="85">
        <v>3702.24</v>
      </c>
      <c r="I84" s="85"/>
      <c r="J84" s="89">
        <v>3702.24</v>
      </c>
      <c r="K84" s="89"/>
      <c r="L84" s="85"/>
      <c r="M84" s="89"/>
      <c r="N84" s="89"/>
      <c r="O84" s="89"/>
      <c r="P84" s="89"/>
      <c r="Q84" s="89"/>
      <c r="R84" s="89"/>
      <c r="S84" s="89"/>
    </row>
    <row r="85" spans="1:19" ht="36">
      <c r="A85" s="77">
        <f>'[1]zał. nr 2'!$A$72</f>
        <v>900</v>
      </c>
      <c r="B85" s="77"/>
      <c r="C85" s="78" t="str">
        <f>'[1]zał. nr 2'!$C$72</f>
        <v>Gospodarka komunalna i ochrona środowiska</v>
      </c>
      <c r="D85" s="79">
        <f>SUM(D86:D92)</f>
        <v>2180289.27</v>
      </c>
      <c r="E85" s="79">
        <f>SUM(E86:E92)</f>
        <v>1014931.2799999999</v>
      </c>
      <c r="F85" s="80">
        <f t="shared" si="2"/>
        <v>46.55030385027762</v>
      </c>
      <c r="G85" s="80">
        <f aca="true" t="shared" si="3" ref="G85:M85">SUM(G86:G92)</f>
        <v>1014931.2799999999</v>
      </c>
      <c r="H85" s="79">
        <f t="shared" si="3"/>
        <v>1008867.8899999999</v>
      </c>
      <c r="I85" s="79">
        <f t="shared" si="3"/>
        <v>90970.09</v>
      </c>
      <c r="J85" s="90">
        <f t="shared" si="3"/>
        <v>917897.8</v>
      </c>
      <c r="K85" s="90">
        <f t="shared" si="3"/>
        <v>6063.39</v>
      </c>
      <c r="L85" s="90">
        <f t="shared" si="3"/>
        <v>0</v>
      </c>
      <c r="M85" s="90">
        <f t="shared" si="3"/>
        <v>0</v>
      </c>
      <c r="N85" s="90"/>
      <c r="O85" s="90"/>
      <c r="P85" s="90">
        <f>SUM(P86:P92)</f>
        <v>0</v>
      </c>
      <c r="Q85" s="90">
        <f>SUM(P85)</f>
        <v>0</v>
      </c>
      <c r="R85" s="90">
        <f>SUM(R86:R92)</f>
        <v>0</v>
      </c>
      <c r="S85" s="90"/>
    </row>
    <row r="86" spans="1:19" ht="24">
      <c r="A86" s="83"/>
      <c r="B86" s="83">
        <f>'[1]zał. nr 2'!$B$73</f>
        <v>90001</v>
      </c>
      <c r="C86" s="84" t="str">
        <f>'[1]zał. nr 2'!$C$73</f>
        <v>Gospodarka ściekowa i ochrona wód</v>
      </c>
      <c r="D86" s="85">
        <v>639580</v>
      </c>
      <c r="E86" s="85">
        <v>322952.86</v>
      </c>
      <c r="F86" s="86">
        <f t="shared" si="2"/>
        <v>50.494521404671815</v>
      </c>
      <c r="G86" s="85">
        <v>322952.86</v>
      </c>
      <c r="H86" s="85">
        <v>322952.86</v>
      </c>
      <c r="I86" s="85">
        <v>32498.72</v>
      </c>
      <c r="J86" s="89">
        <v>290454.14</v>
      </c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25.5">
      <c r="A87" s="83"/>
      <c r="B87" s="26">
        <v>90002</v>
      </c>
      <c r="C87" s="32" t="s">
        <v>92</v>
      </c>
      <c r="D87" s="85">
        <v>1000000</v>
      </c>
      <c r="E87" s="85">
        <v>450620.58</v>
      </c>
      <c r="F87" s="86">
        <f t="shared" si="2"/>
        <v>45.062058</v>
      </c>
      <c r="G87" s="85">
        <v>450620.58</v>
      </c>
      <c r="H87" s="85">
        <v>450620.58</v>
      </c>
      <c r="I87" s="85">
        <v>58471.37</v>
      </c>
      <c r="J87" s="85">
        <v>392149.21</v>
      </c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38.25">
      <c r="A88" s="83"/>
      <c r="B88" s="26">
        <v>90005</v>
      </c>
      <c r="C88" s="32" t="s">
        <v>216</v>
      </c>
      <c r="D88" s="85">
        <v>16000</v>
      </c>
      <c r="E88" s="85">
        <v>0</v>
      </c>
      <c r="F88" s="86">
        <f t="shared" si="2"/>
        <v>0</v>
      </c>
      <c r="G88" s="85">
        <v>0</v>
      </c>
      <c r="H88" s="85"/>
      <c r="I88" s="85"/>
      <c r="J88" s="85"/>
      <c r="K88" s="89"/>
      <c r="L88" s="89"/>
      <c r="M88" s="89"/>
      <c r="N88" s="89"/>
      <c r="O88" s="89"/>
      <c r="P88" s="89"/>
      <c r="Q88" s="89"/>
      <c r="R88" s="89"/>
      <c r="S88" s="89"/>
    </row>
    <row r="89" spans="1:19" s="82" customFormat="1" ht="24">
      <c r="A89" s="83"/>
      <c r="B89" s="83">
        <f>'[1]zał. nr 2'!$B$75</f>
        <v>90015</v>
      </c>
      <c r="C89" s="84" t="str">
        <f>'[1]zał. nr 2'!$C$75</f>
        <v>Oświetlenie ulic, placów i dróg</v>
      </c>
      <c r="D89" s="85">
        <v>368611.99</v>
      </c>
      <c r="E89" s="85">
        <v>179283.11</v>
      </c>
      <c r="F89" s="86">
        <f t="shared" si="2"/>
        <v>48.637351704159165</v>
      </c>
      <c r="G89" s="85">
        <v>179283.11</v>
      </c>
      <c r="H89" s="85">
        <v>179283.11</v>
      </c>
      <c r="I89" s="85"/>
      <c r="J89" s="85">
        <v>179283.11</v>
      </c>
      <c r="K89" s="89"/>
      <c r="L89" s="89"/>
      <c r="M89" s="89"/>
      <c r="N89" s="89"/>
      <c r="O89" s="89"/>
      <c r="P89" s="89"/>
      <c r="Q89" s="89"/>
      <c r="R89" s="89"/>
      <c r="S89" s="89"/>
    </row>
    <row r="90" spans="1:19" s="82" customFormat="1" ht="72">
      <c r="A90" s="83"/>
      <c r="B90" s="83">
        <v>90019</v>
      </c>
      <c r="C90" s="84" t="s">
        <v>217</v>
      </c>
      <c r="D90" s="85">
        <v>42220</v>
      </c>
      <c r="E90" s="85">
        <v>20406</v>
      </c>
      <c r="F90" s="86">
        <f t="shared" si="2"/>
        <v>48.33254381809569</v>
      </c>
      <c r="G90" s="85">
        <v>20406</v>
      </c>
      <c r="H90" s="85">
        <v>20406</v>
      </c>
      <c r="I90" s="85"/>
      <c r="J90" s="85">
        <v>20406</v>
      </c>
      <c r="K90" s="89"/>
      <c r="L90" s="89"/>
      <c r="M90" s="89"/>
      <c r="N90" s="89"/>
      <c r="O90" s="89"/>
      <c r="P90" s="89"/>
      <c r="Q90" s="89"/>
      <c r="R90" s="89"/>
      <c r="S90" s="89"/>
    </row>
    <row r="91" spans="1:19" s="82" customFormat="1" ht="60">
      <c r="A91" s="83"/>
      <c r="B91" s="83">
        <v>90025</v>
      </c>
      <c r="C91" s="84" t="s">
        <v>174</v>
      </c>
      <c r="D91" s="85">
        <v>30000</v>
      </c>
      <c r="E91" s="85">
        <v>14027.5</v>
      </c>
      <c r="F91" s="86">
        <f t="shared" si="2"/>
        <v>46.75833333333333</v>
      </c>
      <c r="G91" s="85">
        <v>14027.5</v>
      </c>
      <c r="H91" s="85">
        <v>14027.5</v>
      </c>
      <c r="I91" s="85"/>
      <c r="J91" s="85">
        <v>14027.5</v>
      </c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">
      <c r="A92" s="83"/>
      <c r="B92" s="83">
        <f>'[1]zał. nr 2'!$B$76</f>
        <v>90095</v>
      </c>
      <c r="C92" s="84" t="str">
        <f>'[1]zał. nr 2'!$C$76</f>
        <v>Pozostała działalność</v>
      </c>
      <c r="D92" s="85">
        <v>83877.28</v>
      </c>
      <c r="E92" s="85">
        <v>27641.23</v>
      </c>
      <c r="F92" s="86">
        <f t="shared" si="2"/>
        <v>32.954370957188885</v>
      </c>
      <c r="G92" s="85">
        <v>27641.23</v>
      </c>
      <c r="H92" s="85">
        <v>21577.84</v>
      </c>
      <c r="I92" s="85"/>
      <c r="J92" s="89">
        <v>21577.84</v>
      </c>
      <c r="K92" s="89">
        <v>6063.39</v>
      </c>
      <c r="L92" s="89"/>
      <c r="M92" s="89"/>
      <c r="N92" s="89"/>
      <c r="O92" s="89"/>
      <c r="P92" s="89"/>
      <c r="Q92" s="89"/>
      <c r="R92" s="89"/>
      <c r="S92" s="89"/>
    </row>
    <row r="93" spans="1:19" ht="36">
      <c r="A93" s="77">
        <f>'[1]zał. nr 2'!$A$77</f>
        <v>921</v>
      </c>
      <c r="B93" s="77"/>
      <c r="C93" s="78" t="str">
        <f>'[1]zał. nr 2'!$C$77</f>
        <v>Kultura i ochrona dziedzictwa narodowego</v>
      </c>
      <c r="D93" s="79">
        <f>SUM(D94:D98)</f>
        <v>394515.53</v>
      </c>
      <c r="E93" s="79">
        <f>SUM(E94:E98)</f>
        <v>105959.29000000001</v>
      </c>
      <c r="F93" s="80">
        <f t="shared" si="2"/>
        <v>26.858078311898137</v>
      </c>
      <c r="G93" s="80">
        <f>SUM(G94:G98)</f>
        <v>104143.81</v>
      </c>
      <c r="H93" s="79">
        <f>SUM(H94:H98)</f>
        <v>21643.81</v>
      </c>
      <c r="I93" s="79">
        <f>SUM(I94:I98)</f>
        <v>0</v>
      </c>
      <c r="J93" s="90">
        <f>SUM(J94:J98)</f>
        <v>21643.81</v>
      </c>
      <c r="K93" s="90">
        <f>SUM(K94:K98)</f>
        <v>82500</v>
      </c>
      <c r="L93" s="90"/>
      <c r="M93" s="90">
        <f>SUM(M95:M97)</f>
        <v>0</v>
      </c>
      <c r="N93" s="90"/>
      <c r="O93" s="90"/>
      <c r="P93" s="90">
        <f>SUM(P94:P98)</f>
        <v>1815.48</v>
      </c>
      <c r="Q93" s="90">
        <f>SUM(Q94:Q98)</f>
        <v>1815.48</v>
      </c>
      <c r="R93" s="90"/>
      <c r="S93" s="90"/>
    </row>
    <row r="94" spans="1:19" ht="24">
      <c r="A94" s="83"/>
      <c r="B94" s="83">
        <v>92105</v>
      </c>
      <c r="C94" s="84" t="s">
        <v>218</v>
      </c>
      <c r="D94" s="85">
        <v>10000</v>
      </c>
      <c r="E94" s="85">
        <v>0</v>
      </c>
      <c r="F94" s="86">
        <v>0</v>
      </c>
      <c r="G94" s="86">
        <v>0</v>
      </c>
      <c r="H94" s="85"/>
      <c r="I94" s="85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24">
      <c r="A95" s="83"/>
      <c r="B95" s="83">
        <f>'[1]zał. nr 2'!$B$78</f>
        <v>92109</v>
      </c>
      <c r="C95" s="84" t="str">
        <f>'[1]zał. nr 2'!$C$78</f>
        <v>Domy i ośrodki kultury, świetlice i kluby</v>
      </c>
      <c r="D95" s="85">
        <v>208742.54</v>
      </c>
      <c r="E95" s="85">
        <v>53459.29</v>
      </c>
      <c r="F95" s="86">
        <f t="shared" si="2"/>
        <v>25.610155936590594</v>
      </c>
      <c r="G95" s="85">
        <v>51643.81</v>
      </c>
      <c r="H95" s="85">
        <v>21643.81</v>
      </c>
      <c r="I95" s="85"/>
      <c r="J95" s="89">
        <v>21643.81</v>
      </c>
      <c r="K95" s="85">
        <v>30000</v>
      </c>
      <c r="L95" s="89"/>
      <c r="M95" s="89"/>
      <c r="N95" s="89"/>
      <c r="O95" s="89"/>
      <c r="P95" s="85">
        <v>1815.48</v>
      </c>
      <c r="Q95" s="85">
        <v>1815.48</v>
      </c>
      <c r="R95" s="89"/>
      <c r="S95" s="89"/>
    </row>
    <row r="96" spans="1:19" s="82" customFormat="1" ht="12">
      <c r="A96" s="83"/>
      <c r="B96" s="83">
        <f>'[1]zał. nr 2'!$B$79</f>
        <v>92116</v>
      </c>
      <c r="C96" s="84" t="str">
        <f>'[1]zał. nr 2'!$C$79</f>
        <v>Biblioteki</v>
      </c>
      <c r="D96" s="85">
        <v>105000</v>
      </c>
      <c r="E96" s="85">
        <v>52500</v>
      </c>
      <c r="F96" s="86">
        <f t="shared" si="2"/>
        <v>50</v>
      </c>
      <c r="G96" s="85">
        <v>52500</v>
      </c>
      <c r="H96" s="85"/>
      <c r="I96" s="85"/>
      <c r="J96" s="89"/>
      <c r="K96" s="85">
        <v>52500</v>
      </c>
      <c r="L96" s="89"/>
      <c r="M96" s="89"/>
      <c r="N96" s="89"/>
      <c r="O96" s="89"/>
      <c r="P96" s="89"/>
      <c r="Q96" s="89"/>
      <c r="R96" s="89"/>
      <c r="S96" s="89"/>
    </row>
    <row r="97" spans="1:19" s="82" customFormat="1" ht="24">
      <c r="A97" s="83"/>
      <c r="B97" s="83">
        <v>92120</v>
      </c>
      <c r="C97" s="84" t="s">
        <v>166</v>
      </c>
      <c r="D97" s="85">
        <v>10000</v>
      </c>
      <c r="E97" s="85">
        <v>0</v>
      </c>
      <c r="F97" s="86">
        <f t="shared" si="2"/>
        <v>0</v>
      </c>
      <c r="G97" s="85">
        <v>0</v>
      </c>
      <c r="H97" s="85"/>
      <c r="I97" s="85"/>
      <c r="J97" s="89"/>
      <c r="K97" s="85">
        <v>0</v>
      </c>
      <c r="L97" s="89"/>
      <c r="M97" s="89"/>
      <c r="N97" s="89"/>
      <c r="O97" s="89"/>
      <c r="P97" s="89"/>
      <c r="Q97" s="89"/>
      <c r="R97" s="89"/>
      <c r="S97" s="89"/>
    </row>
    <row r="98" spans="1:19" s="82" customFormat="1" ht="12">
      <c r="A98" s="83"/>
      <c r="B98" s="83">
        <v>92195</v>
      </c>
      <c r="C98" s="84" t="s">
        <v>56</v>
      </c>
      <c r="D98" s="85">
        <v>60772.99</v>
      </c>
      <c r="E98" s="85">
        <v>0</v>
      </c>
      <c r="F98" s="86">
        <f t="shared" si="2"/>
        <v>0</v>
      </c>
      <c r="G98" s="85"/>
      <c r="H98" s="85"/>
      <c r="I98" s="85"/>
      <c r="J98" s="89"/>
      <c r="K98" s="85"/>
      <c r="L98" s="89"/>
      <c r="M98" s="89"/>
      <c r="N98" s="89"/>
      <c r="O98" s="89"/>
      <c r="P98" s="89"/>
      <c r="Q98" s="89"/>
      <c r="R98" s="89"/>
      <c r="S98" s="89"/>
    </row>
    <row r="99" spans="1:19" ht="12">
      <c r="A99" s="77">
        <f>'[1]zał. nr 2'!$A$81</f>
        <v>926</v>
      </c>
      <c r="B99" s="77"/>
      <c r="C99" s="78" t="s">
        <v>91</v>
      </c>
      <c r="D99" s="79">
        <f>SUM(D100:D101)</f>
        <v>193700</v>
      </c>
      <c r="E99" s="79">
        <f>SUM(E100:E101)</f>
        <v>65031.240000000005</v>
      </c>
      <c r="F99" s="80">
        <f t="shared" si="2"/>
        <v>33.57317501290656</v>
      </c>
      <c r="G99" s="80">
        <f>SUM(G100:G101)</f>
        <v>65031.240000000005</v>
      </c>
      <c r="H99" s="79">
        <f>SUM(H100:H101)</f>
        <v>25031.24</v>
      </c>
      <c r="I99" s="79">
        <f>SUM(I100:I101)</f>
        <v>7967.37</v>
      </c>
      <c r="J99" s="90">
        <f>SUM(J100:J101)</f>
        <v>17063.87</v>
      </c>
      <c r="K99" s="90">
        <f>SUM(K100:K101)</f>
        <v>40000</v>
      </c>
      <c r="L99" s="90"/>
      <c r="M99" s="90"/>
      <c r="N99" s="90"/>
      <c r="O99" s="90"/>
      <c r="P99" s="90">
        <f>SUM(P100:P101)</f>
        <v>0</v>
      </c>
      <c r="Q99" s="90">
        <f>SUM(Q100:Q101)</f>
        <v>0</v>
      </c>
      <c r="R99" s="90"/>
      <c r="S99" s="90"/>
    </row>
    <row r="100" spans="1:19" ht="24.75" customHeight="1">
      <c r="A100" s="83"/>
      <c r="B100" s="83">
        <f>'[1]zał. nr 2'!$B$82</f>
        <v>92601</v>
      </c>
      <c r="C100" s="84" t="str">
        <f>'[1]zał. nr 2'!$C$82</f>
        <v>Obiekty sportowe</v>
      </c>
      <c r="D100" s="85">
        <v>102200</v>
      </c>
      <c r="E100" s="85">
        <v>25031.24</v>
      </c>
      <c r="F100" s="86">
        <f t="shared" si="2"/>
        <v>24.492407045009784</v>
      </c>
      <c r="G100" s="85">
        <v>25031.24</v>
      </c>
      <c r="H100" s="85">
        <v>25031.24</v>
      </c>
      <c r="I100" s="85">
        <v>7967.37</v>
      </c>
      <c r="J100" s="85">
        <v>17063.87</v>
      </c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24">
      <c r="A101" s="83"/>
      <c r="B101" s="83">
        <f>'[1]zał. nr 2'!$B$83</f>
        <v>92605</v>
      </c>
      <c r="C101" s="84" t="str">
        <f>'[1]zał. nr 2'!$C$83</f>
        <v>Zadania z zakresu kultury fizycznej</v>
      </c>
      <c r="D101" s="85">
        <v>91500</v>
      </c>
      <c r="E101" s="85">
        <v>40000</v>
      </c>
      <c r="F101" s="86">
        <f t="shared" si="2"/>
        <v>43.71584699453552</v>
      </c>
      <c r="G101" s="85">
        <v>40000</v>
      </c>
      <c r="H101" s="85"/>
      <c r="I101" s="85"/>
      <c r="J101" s="89"/>
      <c r="K101" s="85">
        <v>40000</v>
      </c>
      <c r="L101" s="89"/>
      <c r="M101" s="89"/>
      <c r="N101" s="89"/>
      <c r="O101" s="89"/>
      <c r="P101" s="89"/>
      <c r="Q101" s="89"/>
      <c r="R101" s="89"/>
      <c r="S101" s="89"/>
    </row>
    <row r="102" spans="1:19" ht="12">
      <c r="A102" s="289" t="s">
        <v>62</v>
      </c>
      <c r="B102" s="290"/>
      <c r="C102" s="291"/>
      <c r="D102" s="79">
        <f>SUM(D10+D14+D16+D18+D26+D28+D30+D33+D40+D42+D45+D47+D49+D59+D64+D75+D78+D85+D93+D99)</f>
        <v>21579662.820000004</v>
      </c>
      <c r="E102" s="130">
        <f>SUM(E10+E14+E16+E18+E26+E28+E30+E33+E40+E42+E45+E49+E59+E64+E75+E78+E85+E93+E99)</f>
        <v>9277772.2</v>
      </c>
      <c r="F102" s="80">
        <f t="shared" si="2"/>
        <v>42.99312865723449</v>
      </c>
      <c r="G102" s="80">
        <f>SUM(G10+G14+G18+G26+G28+G30+G33+G40+G42+G45+G47+G49+G59+G64+G75+G78+G85+G93+G99)</f>
        <v>8977507.620000001</v>
      </c>
      <c r="H102" s="79">
        <f>SUM(H10+H14+H16+H18+H26+H28+H30+H33+H40+H42+H45+H47+H49+H59+H64+H75++H78+H85+H93+H99)</f>
        <v>5757321.929999999</v>
      </c>
      <c r="I102" s="79">
        <f>SUM(I10+I14+I18+I26+I28+I30+I33+I40+I42+I45+I47+I49+I59+I64+I75+I78+I85+I93+I99)</f>
        <v>3327173.1899999995</v>
      </c>
      <c r="J102" s="90">
        <f>SUM(J10+J14+J18+J26+J28+J30+J33+J40+J42+J45+J47+J49+J59+J64+J75+J78+J85+J93+J99)</f>
        <v>2430148.74</v>
      </c>
      <c r="K102" s="90">
        <f>SUM(K10+K14+K16+K18+K26+K28+K30+K33+K40+K42+K45+K47+K49+K59+K64+K75+K78+K85+K93+K99)</f>
        <v>128563.39</v>
      </c>
      <c r="L102" s="90">
        <f>SUM(L10+L14+L26+L28+L30+L33+L40+L42+L47+L49+L59+L64+L75+L78+L85+L93+L99)</f>
        <v>2978205.18</v>
      </c>
      <c r="M102" s="90">
        <f>SUM(M10+M14+M16+M18+M26+M30+M33+M40+M42+M45+M47+M49+M59+M64+M75+M78+M85+M93+M99+M99)</f>
        <v>98532.04999999999</v>
      </c>
      <c r="N102" s="90"/>
      <c r="O102" s="90">
        <f>SUM(O45)</f>
        <v>14885.07</v>
      </c>
      <c r="P102" s="90">
        <f>SUM(P10+P14+P16+P18+P26+P28+P30+P33+P42+P49+P59+P64+P85+P93+P99)</f>
        <v>300264.57999999996</v>
      </c>
      <c r="Q102" s="90">
        <f>SUM(Q10+Q14+Q16+Q18+Q26+Q28+Q30+Q33+Q42+Q49+Q59+Q64+Q85+Q93+Q99)</f>
        <v>300264.57999999996</v>
      </c>
      <c r="R102" s="90">
        <f>SUM(R30+R33)</f>
        <v>151797.49</v>
      </c>
      <c r="S102" s="90"/>
    </row>
    <row r="103" ht="12">
      <c r="M103" s="67" t="s">
        <v>90</v>
      </c>
    </row>
    <row r="106" ht="12">
      <c r="H106" s="88"/>
    </row>
  </sheetData>
  <sheetProtection/>
  <mergeCells count="20">
    <mergeCell ref="P6:P8"/>
    <mergeCell ref="Q7:Q8"/>
    <mergeCell ref="Q6:S6"/>
    <mergeCell ref="A102:C102"/>
    <mergeCell ref="G6:G8"/>
    <mergeCell ref="B5:B8"/>
    <mergeCell ref="A5:A8"/>
    <mergeCell ref="H6:H8"/>
    <mergeCell ref="I6:J7"/>
    <mergeCell ref="K6:K8"/>
    <mergeCell ref="S7:S8"/>
    <mergeCell ref="G5:S5"/>
    <mergeCell ref="F5:F8"/>
    <mergeCell ref="E5:E8"/>
    <mergeCell ref="D5:D8"/>
    <mergeCell ref="C5:C8"/>
    <mergeCell ref="L6:L8"/>
    <mergeCell ref="M6:M8"/>
    <mergeCell ref="N6:N8"/>
    <mergeCell ref="O6:O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96" zoomScaleNormal="96" zoomScalePageLayoutView="0" workbookViewId="0" topLeftCell="A1">
      <selection activeCell="H24" sqref="H24"/>
    </sheetView>
  </sheetViews>
  <sheetFormatPr defaultColWidth="9.140625" defaultRowHeight="12.75"/>
  <cols>
    <col min="1" max="1" width="8.7109375" style="12" customWidth="1"/>
    <col min="2" max="2" width="9.421875" style="12" customWidth="1"/>
    <col min="3" max="3" width="47.421875" style="7" customWidth="1"/>
    <col min="4" max="4" width="12.28125" style="125" customWidth="1"/>
    <col min="5" max="5" width="12.8515625" style="10" customWidth="1"/>
    <col min="6" max="6" width="10.57421875" style="10" customWidth="1"/>
    <col min="7" max="7" width="12.28125" style="0" customWidth="1"/>
    <col min="8" max="8" width="12.00390625" style="0" customWidth="1"/>
    <col min="9" max="9" width="10.421875" style="0" customWidth="1"/>
    <col min="10" max="10" width="12.421875" style="0" customWidth="1"/>
    <col min="11" max="11" width="12.57421875" style="0" customWidth="1"/>
  </cols>
  <sheetData>
    <row r="1" spans="1:8" ht="12.75">
      <c r="A1"/>
      <c r="B1"/>
      <c r="C1" s="12"/>
      <c r="D1" s="13" t="s">
        <v>78</v>
      </c>
      <c r="E1" s="7"/>
      <c r="G1" s="10"/>
      <c r="H1" s="10"/>
    </row>
    <row r="2" spans="1:9" ht="44.25" customHeight="1">
      <c r="A2"/>
      <c r="B2"/>
      <c r="C2" s="297" t="s">
        <v>223</v>
      </c>
      <c r="D2" s="297"/>
      <c r="E2" s="297"/>
      <c r="F2" s="297"/>
      <c r="G2" s="297"/>
      <c r="H2" s="297"/>
      <c r="I2" s="297"/>
    </row>
    <row r="3" spans="1:6" ht="12.75">
      <c r="A3"/>
      <c r="B3"/>
      <c r="C3"/>
      <c r="D3" s="13"/>
      <c r="E3"/>
      <c r="F3"/>
    </row>
    <row r="4" spans="1:6" ht="12.75">
      <c r="A4"/>
      <c r="B4"/>
      <c r="C4"/>
      <c r="D4" s="13"/>
      <c r="E4"/>
      <c r="F4"/>
    </row>
    <row r="5" spans="1:11" ht="12.75">
      <c r="A5" s="268" t="s">
        <v>0</v>
      </c>
      <c r="B5" s="268" t="s">
        <v>9</v>
      </c>
      <c r="C5" s="269" t="s">
        <v>27</v>
      </c>
      <c r="D5" s="298" t="s">
        <v>26</v>
      </c>
      <c r="E5" s="298"/>
      <c r="F5" s="298"/>
      <c r="G5" s="298" t="s">
        <v>47</v>
      </c>
      <c r="H5" s="298"/>
      <c r="I5" s="298"/>
      <c r="J5" s="296" t="s">
        <v>28</v>
      </c>
      <c r="K5" s="296"/>
    </row>
    <row r="6" spans="1:11" ht="25.5">
      <c r="A6" s="268"/>
      <c r="B6" s="268"/>
      <c r="C6" s="269"/>
      <c r="D6" s="124" t="s">
        <v>48</v>
      </c>
      <c r="E6" s="38" t="s">
        <v>41</v>
      </c>
      <c r="F6" s="38" t="s">
        <v>49</v>
      </c>
      <c r="G6" s="38" t="s">
        <v>48</v>
      </c>
      <c r="H6" s="38" t="s">
        <v>41</v>
      </c>
      <c r="I6" s="38" t="s">
        <v>49</v>
      </c>
      <c r="J6" s="34" t="s">
        <v>29</v>
      </c>
      <c r="K6" s="33" t="s">
        <v>30</v>
      </c>
    </row>
    <row r="7" spans="1:11" ht="12.75">
      <c r="A7" s="39">
        <v>1</v>
      </c>
      <c r="B7" s="39">
        <v>2</v>
      </c>
      <c r="C7" s="40">
        <v>3</v>
      </c>
      <c r="D7" s="129">
        <v>4</v>
      </c>
      <c r="E7" s="41">
        <v>5</v>
      </c>
      <c r="F7" s="41">
        <v>6</v>
      </c>
      <c r="G7" s="39">
        <v>7</v>
      </c>
      <c r="H7" s="42">
        <v>8</v>
      </c>
      <c r="I7" s="42">
        <v>9</v>
      </c>
      <c r="J7" s="42">
        <v>10</v>
      </c>
      <c r="K7" s="42">
        <v>11</v>
      </c>
    </row>
    <row r="8" spans="1:11" ht="38.25">
      <c r="A8" s="37" t="s">
        <v>7</v>
      </c>
      <c r="B8" s="37" t="s">
        <v>45</v>
      </c>
      <c r="C8" s="32" t="s">
        <v>50</v>
      </c>
      <c r="D8" s="93">
        <v>44321.6</v>
      </c>
      <c r="E8" s="93">
        <v>44321.6</v>
      </c>
      <c r="F8" s="93">
        <f>E8*100/D8</f>
        <v>100</v>
      </c>
      <c r="G8" s="93">
        <v>44321.6</v>
      </c>
      <c r="H8" s="93">
        <v>44321.6</v>
      </c>
      <c r="I8" s="93">
        <f>H8*100/G8</f>
        <v>100</v>
      </c>
      <c r="J8" s="93">
        <v>44321.6</v>
      </c>
      <c r="K8" s="96"/>
    </row>
    <row r="9" spans="1:11" ht="38.25">
      <c r="A9" s="37">
        <v>750</v>
      </c>
      <c r="B9" s="37">
        <v>75011</v>
      </c>
      <c r="C9" s="36" t="s">
        <v>31</v>
      </c>
      <c r="D9" s="95">
        <v>51365</v>
      </c>
      <c r="E9" s="95">
        <v>25989.57</v>
      </c>
      <c r="F9" s="93">
        <f aca="true" t="shared" si="0" ref="F9:F20">E9*100/D9</f>
        <v>50.59781952691522</v>
      </c>
      <c r="G9" s="95">
        <v>51365</v>
      </c>
      <c r="H9" s="95">
        <v>25175.79</v>
      </c>
      <c r="I9" s="93">
        <f>H9*100/G9</f>
        <v>49.01351114572179</v>
      </c>
      <c r="J9" s="95">
        <v>25175.79</v>
      </c>
      <c r="K9" s="97"/>
    </row>
    <row r="10" spans="1:11" ht="25.5">
      <c r="A10" s="37">
        <v>750</v>
      </c>
      <c r="B10" s="37">
        <v>75056</v>
      </c>
      <c r="C10" s="245" t="s">
        <v>211</v>
      </c>
      <c r="D10" s="144">
        <v>6311</v>
      </c>
      <c r="E10" s="95">
        <v>6311</v>
      </c>
      <c r="F10" s="93">
        <f t="shared" si="0"/>
        <v>100</v>
      </c>
      <c r="G10" s="144">
        <v>6311</v>
      </c>
      <c r="H10" s="95">
        <v>5746</v>
      </c>
      <c r="I10" s="93">
        <f aca="true" t="shared" si="1" ref="I10:I20">H10*100/G10</f>
        <v>91.04737759467596</v>
      </c>
      <c r="J10" s="95">
        <v>5746</v>
      </c>
      <c r="K10" s="97"/>
    </row>
    <row r="11" spans="1:11" ht="12.75">
      <c r="A11" s="43">
        <v>751</v>
      </c>
      <c r="B11" s="43">
        <v>75101</v>
      </c>
      <c r="C11" s="36" t="s">
        <v>32</v>
      </c>
      <c r="D11" s="93">
        <v>816</v>
      </c>
      <c r="E11" s="93">
        <v>396</v>
      </c>
      <c r="F11" s="93">
        <f t="shared" si="0"/>
        <v>48.529411764705884</v>
      </c>
      <c r="G11" s="93">
        <v>816</v>
      </c>
      <c r="H11" s="93">
        <v>396</v>
      </c>
      <c r="I11" s="93">
        <f t="shared" si="1"/>
        <v>48.529411764705884</v>
      </c>
      <c r="J11" s="93">
        <v>396</v>
      </c>
      <c r="K11" s="96"/>
    </row>
    <row r="12" spans="1:11" ht="25.5">
      <c r="A12" s="43">
        <v>801</v>
      </c>
      <c r="B12" s="43">
        <v>80153</v>
      </c>
      <c r="C12" s="36" t="s">
        <v>172</v>
      </c>
      <c r="D12" s="93">
        <v>27499.19</v>
      </c>
      <c r="E12" s="93">
        <v>27499.19</v>
      </c>
      <c r="F12" s="93">
        <f t="shared" si="0"/>
        <v>100</v>
      </c>
      <c r="G12" s="93">
        <v>27499.19</v>
      </c>
      <c r="H12" s="93">
        <v>0</v>
      </c>
      <c r="I12" s="93">
        <f t="shared" si="1"/>
        <v>0</v>
      </c>
      <c r="J12" s="93">
        <v>0</v>
      </c>
      <c r="K12" s="96"/>
    </row>
    <row r="13" spans="1:11" s="99" customFormat="1" ht="12.75">
      <c r="A13" s="37">
        <v>852</v>
      </c>
      <c r="B13" s="37">
        <v>85215</v>
      </c>
      <c r="C13" s="36" t="s">
        <v>130</v>
      </c>
      <c r="D13" s="94">
        <v>183</v>
      </c>
      <c r="E13" s="94">
        <v>117</v>
      </c>
      <c r="F13" s="93">
        <f t="shared" si="0"/>
        <v>63.9344262295082</v>
      </c>
      <c r="G13" s="94">
        <v>183</v>
      </c>
      <c r="H13" s="94">
        <v>79.1</v>
      </c>
      <c r="I13" s="93">
        <f t="shared" si="1"/>
        <v>43.22404371584699</v>
      </c>
      <c r="J13" s="94">
        <v>79.1</v>
      </c>
      <c r="K13" s="100"/>
    </row>
    <row r="14" spans="1:11" s="99" customFormat="1" ht="12.75">
      <c r="A14" s="37">
        <v>852</v>
      </c>
      <c r="B14" s="37">
        <v>85219</v>
      </c>
      <c r="C14" s="32" t="s">
        <v>93</v>
      </c>
      <c r="D14" s="94">
        <v>2285</v>
      </c>
      <c r="E14" s="94">
        <v>1523</v>
      </c>
      <c r="F14" s="93">
        <f t="shared" si="0"/>
        <v>66.65207877461707</v>
      </c>
      <c r="G14" s="94">
        <v>2285</v>
      </c>
      <c r="H14" s="94">
        <v>1522.5</v>
      </c>
      <c r="I14" s="93">
        <f t="shared" si="1"/>
        <v>66.63019693654267</v>
      </c>
      <c r="J14" s="94">
        <v>1522.5</v>
      </c>
      <c r="K14" s="100"/>
    </row>
    <row r="15" spans="1:11" s="99" customFormat="1" ht="12.75">
      <c r="A15" s="37">
        <v>855</v>
      </c>
      <c r="B15" s="37">
        <v>85501</v>
      </c>
      <c r="C15" s="209" t="s">
        <v>153</v>
      </c>
      <c r="D15" s="94">
        <v>3887000</v>
      </c>
      <c r="E15" s="94">
        <v>1970760</v>
      </c>
      <c r="F15" s="93">
        <f t="shared" si="0"/>
        <v>50.70131206586056</v>
      </c>
      <c r="G15" s="94">
        <v>3887000</v>
      </c>
      <c r="H15" s="94">
        <v>1965116.4</v>
      </c>
      <c r="I15" s="93">
        <f t="shared" si="1"/>
        <v>50.55612040133779</v>
      </c>
      <c r="J15" s="94">
        <v>1965116.4</v>
      </c>
      <c r="K15" s="100"/>
    </row>
    <row r="16" spans="1:11" s="99" customFormat="1" ht="38.25">
      <c r="A16" s="37">
        <v>855</v>
      </c>
      <c r="B16" s="37">
        <v>85502</v>
      </c>
      <c r="C16" s="32" t="s">
        <v>69</v>
      </c>
      <c r="D16" s="94">
        <v>1530000</v>
      </c>
      <c r="E16" s="94">
        <v>716800</v>
      </c>
      <c r="F16" s="93">
        <f t="shared" si="0"/>
        <v>46.849673202614376</v>
      </c>
      <c r="G16" s="94">
        <v>1530000</v>
      </c>
      <c r="H16" s="94">
        <v>716252.75</v>
      </c>
      <c r="I16" s="93">
        <f t="shared" si="1"/>
        <v>46.81390522875817</v>
      </c>
      <c r="J16" s="94">
        <v>716252.75</v>
      </c>
      <c r="K16" s="100"/>
    </row>
    <row r="17" spans="1:11" s="99" customFormat="1" ht="12.75">
      <c r="A17" s="37">
        <v>855</v>
      </c>
      <c r="B17" s="37">
        <v>85503</v>
      </c>
      <c r="C17" s="32" t="s">
        <v>131</v>
      </c>
      <c r="D17" s="94">
        <v>55</v>
      </c>
      <c r="E17" s="94">
        <v>50</v>
      </c>
      <c r="F17" s="93">
        <f t="shared" si="0"/>
        <v>90.9090909090909</v>
      </c>
      <c r="G17" s="94">
        <v>55</v>
      </c>
      <c r="H17" s="94">
        <v>0</v>
      </c>
      <c r="I17" s="93">
        <f t="shared" si="1"/>
        <v>0</v>
      </c>
      <c r="J17" s="94">
        <v>0</v>
      </c>
      <c r="K17" s="100"/>
    </row>
    <row r="18" spans="1:11" s="99" customFormat="1" ht="12.75">
      <c r="A18" s="37">
        <v>855</v>
      </c>
      <c r="B18" s="37">
        <v>85504</v>
      </c>
      <c r="C18" s="32" t="s">
        <v>168</v>
      </c>
      <c r="D18" s="94">
        <v>140000</v>
      </c>
      <c r="E18" s="94">
        <v>0</v>
      </c>
      <c r="F18" s="93">
        <f t="shared" si="0"/>
        <v>0</v>
      </c>
      <c r="G18" s="94">
        <v>140000</v>
      </c>
      <c r="H18" s="94">
        <v>0</v>
      </c>
      <c r="I18" s="93">
        <f t="shared" si="1"/>
        <v>0</v>
      </c>
      <c r="J18" s="94">
        <v>0</v>
      </c>
      <c r="K18" s="100"/>
    </row>
    <row r="19" spans="1:11" s="99" customFormat="1" ht="24">
      <c r="A19" s="37">
        <v>855</v>
      </c>
      <c r="B19" s="37">
        <v>85513</v>
      </c>
      <c r="C19" s="84" t="s">
        <v>173</v>
      </c>
      <c r="D19" s="94">
        <v>6070</v>
      </c>
      <c r="E19" s="94">
        <v>3704</v>
      </c>
      <c r="F19" s="93">
        <f t="shared" si="0"/>
        <v>61.02141680395387</v>
      </c>
      <c r="G19" s="94">
        <v>6070</v>
      </c>
      <c r="H19" s="94">
        <v>3702.24</v>
      </c>
      <c r="I19" s="93">
        <f t="shared" si="1"/>
        <v>60.992421746293246</v>
      </c>
      <c r="J19" s="94">
        <v>3702.24</v>
      </c>
      <c r="K19" s="100"/>
    </row>
    <row r="20" spans="1:11" ht="12.75">
      <c r="A20" s="37"/>
      <c r="B20" s="37"/>
      <c r="C20" s="134" t="s">
        <v>1</v>
      </c>
      <c r="D20" s="131">
        <f>SUM(D8:D19)</f>
        <v>5695905.79</v>
      </c>
      <c r="E20" s="131">
        <f>SUM(E8:E19)</f>
        <v>2797471.3600000003</v>
      </c>
      <c r="F20" s="205">
        <f t="shared" si="0"/>
        <v>49.11372243746329</v>
      </c>
      <c r="G20" s="131">
        <f>SUM(G8:G19)</f>
        <v>5695905.79</v>
      </c>
      <c r="H20" s="132">
        <f>SUM(H8:H19)</f>
        <v>2762312.38</v>
      </c>
      <c r="I20" s="205">
        <f t="shared" si="1"/>
        <v>48.49645485446135</v>
      </c>
      <c r="J20" s="132">
        <f>SUM(J8:J19)</f>
        <v>2762312.38</v>
      </c>
      <c r="K20" s="133"/>
    </row>
    <row r="21" spans="1:6" ht="12.75">
      <c r="A21"/>
      <c r="B21"/>
      <c r="C21"/>
      <c r="D21" s="13"/>
      <c r="E21"/>
      <c r="F21"/>
    </row>
  </sheetData>
  <sheetProtection/>
  <mergeCells count="7">
    <mergeCell ref="J5:K5"/>
    <mergeCell ref="C2:I2"/>
    <mergeCell ref="A5:A6"/>
    <mergeCell ref="B5:B6"/>
    <mergeCell ref="C5:C6"/>
    <mergeCell ref="D5:F5"/>
    <mergeCell ref="G5:I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96" zoomScaleNormal="96" zoomScalePageLayoutView="0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.140625" style="0" customWidth="1"/>
    <col min="4" max="4" width="37.00390625" style="0" customWidth="1"/>
    <col min="5" max="5" width="11.57421875" style="13" customWidth="1"/>
    <col min="6" max="6" width="11.57421875" style="0" customWidth="1"/>
    <col min="7" max="7" width="7.8515625" style="180" customWidth="1"/>
  </cols>
  <sheetData>
    <row r="2" ht="24" customHeight="1">
      <c r="E2" s="13" t="s">
        <v>80</v>
      </c>
    </row>
    <row r="3" spans="1:5" ht="51.75" customHeight="1">
      <c r="A3" s="301" t="s">
        <v>224</v>
      </c>
      <c r="B3" s="301"/>
      <c r="C3" s="301"/>
      <c r="D3" s="301"/>
      <c r="E3" s="301"/>
    </row>
    <row r="4" spans="4:5" ht="19.5" customHeight="1">
      <c r="D4" s="9"/>
      <c r="E4" s="14"/>
    </row>
    <row r="5" spans="1:7" ht="19.5" customHeight="1">
      <c r="A5" s="302" t="s">
        <v>33</v>
      </c>
      <c r="B5" s="302" t="s">
        <v>0</v>
      </c>
      <c r="C5" s="302" t="s">
        <v>9</v>
      </c>
      <c r="D5" s="303" t="s">
        <v>34</v>
      </c>
      <c r="E5" s="304" t="s">
        <v>48</v>
      </c>
      <c r="F5" s="299" t="s">
        <v>41</v>
      </c>
      <c r="G5" s="300" t="s">
        <v>75</v>
      </c>
    </row>
    <row r="6" spans="1:7" ht="19.5" customHeight="1">
      <c r="A6" s="302"/>
      <c r="B6" s="302"/>
      <c r="C6" s="302"/>
      <c r="D6" s="303"/>
      <c r="E6" s="304"/>
      <c r="F6" s="299"/>
      <c r="G6" s="300"/>
    </row>
    <row r="7" spans="1:7" ht="19.5" customHeight="1">
      <c r="A7" s="302"/>
      <c r="B7" s="302"/>
      <c r="C7" s="302"/>
      <c r="D7" s="303"/>
      <c r="E7" s="304"/>
      <c r="F7" s="299"/>
      <c r="G7" s="300"/>
    </row>
    <row r="8" spans="1:7" s="219" customFormat="1" ht="11.25">
      <c r="A8" s="216">
        <v>1</v>
      </c>
      <c r="B8" s="216">
        <v>2</v>
      </c>
      <c r="C8" s="216">
        <v>3</v>
      </c>
      <c r="D8" s="216">
        <v>4</v>
      </c>
      <c r="E8" s="215">
        <v>5</v>
      </c>
      <c r="F8" s="217">
        <v>6</v>
      </c>
      <c r="G8" s="218">
        <v>7</v>
      </c>
    </row>
    <row r="9" spans="1:7" s="8" customFormat="1" ht="30" customHeight="1">
      <c r="A9" s="111">
        <v>1</v>
      </c>
      <c r="B9" s="111">
        <v>921</v>
      </c>
      <c r="C9" s="111"/>
      <c r="D9" s="35" t="s">
        <v>17</v>
      </c>
      <c r="E9" s="114">
        <f>SUM(E10:E11)</f>
        <v>165000</v>
      </c>
      <c r="F9" s="105">
        <f>SUM(F10:F11)</f>
        <v>82500</v>
      </c>
      <c r="G9" s="115">
        <f>F9*100/E9</f>
        <v>50</v>
      </c>
    </row>
    <row r="10" spans="1:7" ht="30" customHeight="1">
      <c r="A10" s="112"/>
      <c r="B10" s="112"/>
      <c r="C10" s="112">
        <v>92109</v>
      </c>
      <c r="D10" s="36" t="s">
        <v>35</v>
      </c>
      <c r="E10" s="113">
        <v>60000</v>
      </c>
      <c r="F10" s="113">
        <v>30000</v>
      </c>
      <c r="G10" s="247">
        <f>F10*100/E10</f>
        <v>50</v>
      </c>
    </row>
    <row r="11" spans="1:7" ht="30" customHeight="1">
      <c r="A11" s="112"/>
      <c r="B11" s="112"/>
      <c r="C11" s="112">
        <v>92116</v>
      </c>
      <c r="D11" s="36" t="s">
        <v>36</v>
      </c>
      <c r="E11" s="113">
        <v>105000</v>
      </c>
      <c r="F11" s="113">
        <v>52500</v>
      </c>
      <c r="G11" s="247">
        <f>F11*100/E11</f>
        <v>50</v>
      </c>
    </row>
    <row r="12" spans="1:7" s="9" customFormat="1" ht="30" customHeight="1">
      <c r="A12" s="267" t="s">
        <v>1</v>
      </c>
      <c r="B12" s="267"/>
      <c r="C12" s="267"/>
      <c r="D12" s="267"/>
      <c r="E12" s="206">
        <f>SUM(E9)</f>
        <v>165000</v>
      </c>
      <c r="F12" s="205">
        <f>SUM(F9)</f>
        <v>82500</v>
      </c>
      <c r="G12" s="204">
        <f>F12*100/E12</f>
        <v>50</v>
      </c>
    </row>
    <row r="14" ht="12.75">
      <c r="A14" s="11"/>
    </row>
  </sheetData>
  <sheetProtection/>
  <mergeCells count="9"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96" zoomScaleNormal="96" zoomScalePageLayoutView="0" workbookViewId="0" topLeftCell="A1">
      <selection activeCell="G3" sqref="G3"/>
    </sheetView>
  </sheetViews>
  <sheetFormatPr defaultColWidth="9.140625" defaultRowHeight="12.75"/>
  <cols>
    <col min="1" max="1" width="5.57421875" style="16" customWidth="1"/>
    <col min="2" max="2" width="6.8515625" style="12" customWidth="1"/>
    <col min="3" max="3" width="7.7109375" style="12" customWidth="1"/>
    <col min="4" max="4" width="52.00390625" style="7" customWidth="1"/>
    <col min="5" max="5" width="15.7109375" style="125" customWidth="1"/>
    <col min="6" max="6" width="14.7109375" style="10" customWidth="1"/>
    <col min="7" max="7" width="15.7109375" style="10" customWidth="1"/>
    <col min="8" max="16384" width="9.140625" style="9" customWidth="1"/>
  </cols>
  <sheetData>
    <row r="1" ht="12.75">
      <c r="E1" s="125" t="s">
        <v>81</v>
      </c>
    </row>
    <row r="2" ht="12.75">
      <c r="E2" s="125" t="s">
        <v>274</v>
      </c>
    </row>
    <row r="4" spans="1:7" s="210" customFormat="1" ht="18">
      <c r="A4" s="309" t="s">
        <v>270</v>
      </c>
      <c r="B4" s="309"/>
      <c r="C4" s="309"/>
      <c r="D4" s="309"/>
      <c r="E4" s="309"/>
      <c r="F4" s="309"/>
      <c r="G4" s="309"/>
    </row>
    <row r="5" spans="1:7" ht="10.5" customHeight="1">
      <c r="A5" s="17"/>
      <c r="B5" s="18"/>
      <c r="C5" s="18"/>
      <c r="D5" s="18"/>
      <c r="E5" s="182"/>
      <c r="F5" s="19"/>
      <c r="G5" s="19"/>
    </row>
    <row r="6" spans="1:7" s="20" customFormat="1" ht="19.5" customHeight="1">
      <c r="A6" s="310" t="s">
        <v>33</v>
      </c>
      <c r="B6" s="302" t="s">
        <v>0</v>
      </c>
      <c r="C6" s="302" t="s">
        <v>37</v>
      </c>
      <c r="D6" s="303" t="s">
        <v>38</v>
      </c>
      <c r="E6" s="304" t="s">
        <v>40</v>
      </c>
      <c r="F6" s="211"/>
      <c r="G6" s="211"/>
    </row>
    <row r="7" spans="1:7" s="20" customFormat="1" ht="19.5" customHeight="1">
      <c r="A7" s="310"/>
      <c r="B7" s="302"/>
      <c r="C7" s="302"/>
      <c r="D7" s="303"/>
      <c r="E7" s="304"/>
      <c r="F7" s="306" t="s">
        <v>41</v>
      </c>
      <c r="G7" s="306" t="s">
        <v>76</v>
      </c>
    </row>
    <row r="8" spans="1:7" s="20" customFormat="1" ht="29.25" customHeight="1">
      <c r="A8" s="310"/>
      <c r="B8" s="302"/>
      <c r="C8" s="302"/>
      <c r="D8" s="303"/>
      <c r="E8" s="304"/>
      <c r="F8" s="306"/>
      <c r="G8" s="308"/>
    </row>
    <row r="9" spans="1:7" s="20" customFormat="1" ht="19.5" customHeight="1">
      <c r="A9" s="310"/>
      <c r="B9" s="302"/>
      <c r="C9" s="302"/>
      <c r="D9" s="303"/>
      <c r="E9" s="304"/>
      <c r="F9" s="306"/>
      <c r="G9" s="212"/>
    </row>
    <row r="10" spans="1:7" s="20" customFormat="1" ht="19.5" customHeight="1">
      <c r="A10" s="310"/>
      <c r="B10" s="302"/>
      <c r="C10" s="302"/>
      <c r="D10" s="303"/>
      <c r="E10" s="304"/>
      <c r="F10" s="307"/>
      <c r="G10" s="213"/>
    </row>
    <row r="11" spans="1:7" s="16" customFormat="1" ht="12.75">
      <c r="A11" s="207">
        <v>1</v>
      </c>
      <c r="B11" s="207">
        <v>2</v>
      </c>
      <c r="C11" s="207">
        <v>3</v>
      </c>
      <c r="D11" s="220">
        <v>5</v>
      </c>
      <c r="E11" s="207">
        <v>6</v>
      </c>
      <c r="F11" s="221">
        <v>7</v>
      </c>
      <c r="G11" s="221">
        <v>8</v>
      </c>
    </row>
    <row r="12" spans="1:7" ht="12.75">
      <c r="A12" s="179">
        <v>1</v>
      </c>
      <c r="B12" s="43" t="s">
        <v>7</v>
      </c>
      <c r="C12" s="43" t="s">
        <v>12</v>
      </c>
      <c r="D12" s="32" t="s">
        <v>206</v>
      </c>
      <c r="E12" s="93">
        <v>190000</v>
      </c>
      <c r="F12" s="181">
        <v>114391.61</v>
      </c>
      <c r="G12" s="93">
        <f>F12*100/E12</f>
        <v>60.20611052631579</v>
      </c>
    </row>
    <row r="13" spans="1:7" ht="12.75">
      <c r="A13" s="179">
        <v>2</v>
      </c>
      <c r="B13" s="43" t="s">
        <v>7</v>
      </c>
      <c r="C13" s="43" t="s">
        <v>12</v>
      </c>
      <c r="D13" s="32" t="s">
        <v>260</v>
      </c>
      <c r="E13" s="93">
        <v>15000</v>
      </c>
      <c r="F13" s="181">
        <v>1500</v>
      </c>
      <c r="G13" s="93">
        <f>F13*100/E13</f>
        <v>10</v>
      </c>
    </row>
    <row r="14" spans="1:7" ht="12.75">
      <c r="A14" s="179">
        <v>3</v>
      </c>
      <c r="B14" s="37">
        <v>600</v>
      </c>
      <c r="C14" s="37">
        <v>60016</v>
      </c>
      <c r="D14" s="32" t="s">
        <v>272</v>
      </c>
      <c r="E14" s="93">
        <v>255000</v>
      </c>
      <c r="F14" s="93">
        <v>16000</v>
      </c>
      <c r="G14" s="93">
        <f aca="true" t="shared" si="0" ref="G14:G27">F14*100/E14</f>
        <v>6.2745098039215685</v>
      </c>
    </row>
    <row r="15" spans="1:7" ht="32.25" customHeight="1">
      <c r="A15" s="179">
        <v>4</v>
      </c>
      <c r="B15" s="37">
        <v>700</v>
      </c>
      <c r="C15" s="37">
        <v>70005</v>
      </c>
      <c r="D15" s="32" t="s">
        <v>271</v>
      </c>
      <c r="E15" s="93">
        <v>15000</v>
      </c>
      <c r="F15" s="93">
        <v>0</v>
      </c>
      <c r="G15" s="93">
        <f t="shared" si="0"/>
        <v>0</v>
      </c>
    </row>
    <row r="16" spans="1:7" ht="32.25" customHeight="1">
      <c r="A16" s="179">
        <v>5</v>
      </c>
      <c r="B16" s="37">
        <v>700</v>
      </c>
      <c r="C16" s="37">
        <v>70005</v>
      </c>
      <c r="D16" s="32" t="s">
        <v>273</v>
      </c>
      <c r="E16" s="93">
        <v>200000</v>
      </c>
      <c r="F16" s="93">
        <v>0</v>
      </c>
      <c r="G16" s="93">
        <f t="shared" si="0"/>
        <v>0</v>
      </c>
    </row>
    <row r="17" spans="1:7" ht="26.25" customHeight="1">
      <c r="A17" s="179">
        <v>6</v>
      </c>
      <c r="B17" s="37">
        <v>700</v>
      </c>
      <c r="C17" s="37">
        <v>70005</v>
      </c>
      <c r="D17" s="32" t="s">
        <v>262</v>
      </c>
      <c r="E17" s="93">
        <v>103000</v>
      </c>
      <c r="F17" s="93">
        <v>0</v>
      </c>
      <c r="G17" s="93">
        <f t="shared" si="0"/>
        <v>0</v>
      </c>
    </row>
    <row r="18" spans="1:7" ht="24.75" customHeight="1">
      <c r="A18" s="179">
        <v>7</v>
      </c>
      <c r="B18" s="37">
        <v>700</v>
      </c>
      <c r="C18" s="37">
        <v>70005</v>
      </c>
      <c r="D18" s="32" t="s">
        <v>261</v>
      </c>
      <c r="E18" s="93">
        <v>50000</v>
      </c>
      <c r="F18" s="93">
        <v>0</v>
      </c>
      <c r="G18" s="93">
        <f t="shared" si="0"/>
        <v>0</v>
      </c>
    </row>
    <row r="19" spans="1:7" ht="27.75" customHeight="1">
      <c r="A19" s="179">
        <v>8</v>
      </c>
      <c r="B19" s="37">
        <v>750</v>
      </c>
      <c r="C19" s="37">
        <v>75023</v>
      </c>
      <c r="D19" s="32" t="s">
        <v>263</v>
      </c>
      <c r="E19" s="93">
        <v>14760</v>
      </c>
      <c r="F19" s="93">
        <v>14760</v>
      </c>
      <c r="G19" s="93">
        <f t="shared" si="0"/>
        <v>100</v>
      </c>
    </row>
    <row r="20" spans="1:7" ht="33" customHeight="1">
      <c r="A20" s="179">
        <v>9</v>
      </c>
      <c r="B20" s="37">
        <v>750</v>
      </c>
      <c r="C20" s="37">
        <v>75095</v>
      </c>
      <c r="D20" s="32" t="s">
        <v>264</v>
      </c>
      <c r="E20" s="93">
        <v>52071.4</v>
      </c>
      <c r="F20" s="93">
        <v>0</v>
      </c>
      <c r="G20" s="93">
        <f t="shared" si="0"/>
        <v>0</v>
      </c>
    </row>
    <row r="21" spans="1:7" ht="46.5" customHeight="1">
      <c r="A21" s="179">
        <v>10</v>
      </c>
      <c r="B21" s="37">
        <v>750</v>
      </c>
      <c r="C21" s="37">
        <v>75095</v>
      </c>
      <c r="D21" s="32" t="s">
        <v>265</v>
      </c>
      <c r="E21" s="93">
        <v>146708.6</v>
      </c>
      <c r="F21" s="93">
        <v>146708.59</v>
      </c>
      <c r="G21" s="93">
        <f t="shared" si="0"/>
        <v>99.999993183767</v>
      </c>
    </row>
    <row r="22" spans="1:7" ht="22.5" customHeight="1">
      <c r="A22" s="179">
        <v>11</v>
      </c>
      <c r="B22" s="37">
        <v>754</v>
      </c>
      <c r="C22" s="37">
        <v>75412</v>
      </c>
      <c r="D22" s="32" t="s">
        <v>266</v>
      </c>
      <c r="E22" s="93">
        <v>25500</v>
      </c>
      <c r="F22" s="93">
        <v>0</v>
      </c>
      <c r="G22" s="93">
        <f t="shared" si="0"/>
        <v>0</v>
      </c>
    </row>
    <row r="23" spans="1:7" ht="35.25" customHeight="1">
      <c r="A23" s="179">
        <v>12</v>
      </c>
      <c r="B23" s="37">
        <v>900</v>
      </c>
      <c r="C23" s="37">
        <v>90015</v>
      </c>
      <c r="D23" s="32" t="s">
        <v>267</v>
      </c>
      <c r="E23" s="93">
        <v>32211.99</v>
      </c>
      <c r="F23" s="93">
        <v>0</v>
      </c>
      <c r="G23" s="93">
        <f t="shared" si="0"/>
        <v>0</v>
      </c>
    </row>
    <row r="24" spans="1:7" ht="25.5" customHeight="1">
      <c r="A24" s="179">
        <v>13</v>
      </c>
      <c r="B24" s="37">
        <v>921</v>
      </c>
      <c r="C24" s="37">
        <v>92109</v>
      </c>
      <c r="D24" s="32" t="s">
        <v>176</v>
      </c>
      <c r="E24" s="181">
        <v>106833.33</v>
      </c>
      <c r="F24" s="93">
        <v>1815.48</v>
      </c>
      <c r="G24" s="93">
        <f t="shared" si="0"/>
        <v>1.6993573073122406</v>
      </c>
    </row>
    <row r="25" spans="1:7" ht="30.75" customHeight="1">
      <c r="A25" s="179">
        <v>14</v>
      </c>
      <c r="B25" s="37">
        <v>921</v>
      </c>
      <c r="C25" s="37">
        <v>92195</v>
      </c>
      <c r="D25" s="32" t="s">
        <v>268</v>
      </c>
      <c r="E25" s="181">
        <v>44415.2</v>
      </c>
      <c r="F25" s="93">
        <v>0</v>
      </c>
      <c r="G25" s="93">
        <f t="shared" si="0"/>
        <v>0</v>
      </c>
    </row>
    <row r="26" spans="1:7" ht="37.5" customHeight="1">
      <c r="A26" s="179">
        <v>14</v>
      </c>
      <c r="B26" s="37">
        <v>926</v>
      </c>
      <c r="C26" s="37">
        <v>92601</v>
      </c>
      <c r="D26" s="32" t="s">
        <v>269</v>
      </c>
      <c r="E26" s="181">
        <v>56000</v>
      </c>
      <c r="F26" s="93">
        <v>0</v>
      </c>
      <c r="G26" s="93">
        <f t="shared" si="0"/>
        <v>0</v>
      </c>
    </row>
    <row r="27" spans="1:7" ht="22.5" customHeight="1">
      <c r="A27" s="305" t="s">
        <v>1</v>
      </c>
      <c r="B27" s="305"/>
      <c r="C27" s="305"/>
      <c r="D27" s="305"/>
      <c r="E27" s="177">
        <f>SUM(E12:E26)</f>
        <v>1306500.52</v>
      </c>
      <c r="F27" s="178">
        <f>SUM(F12:F26)</f>
        <v>295175.67999999993</v>
      </c>
      <c r="G27" s="205">
        <f t="shared" si="0"/>
        <v>22.59284826002212</v>
      </c>
    </row>
    <row r="29" ht="14.25" customHeight="1"/>
    <row r="30" ht="12.75">
      <c r="A30" s="21"/>
    </row>
  </sheetData>
  <sheetProtection/>
  <mergeCells count="9">
    <mergeCell ref="A27:D27"/>
    <mergeCell ref="E6:E10"/>
    <mergeCell ref="F7:F10"/>
    <mergeCell ref="G7:G8"/>
    <mergeCell ref="A4:G4"/>
    <mergeCell ref="A6:A10"/>
    <mergeCell ref="B6:B10"/>
    <mergeCell ref="C6:C10"/>
    <mergeCell ref="D6:D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7.8515625" style="0" customWidth="1"/>
    <col min="4" max="4" width="41.7109375" style="0" customWidth="1"/>
    <col min="5" max="5" width="13.57421875" style="0" customWidth="1"/>
    <col min="6" max="6" width="11.421875" style="0" customWidth="1"/>
  </cols>
  <sheetData>
    <row r="1" spans="2:5" ht="12.75">
      <c r="B1" s="22"/>
      <c r="C1" s="22"/>
      <c r="D1" s="22" t="s">
        <v>89</v>
      </c>
      <c r="E1" s="55"/>
    </row>
    <row r="2" spans="4:5" ht="12.75">
      <c r="D2" s="22" t="s">
        <v>226</v>
      </c>
      <c r="E2" s="55"/>
    </row>
    <row r="3" spans="1:5" ht="33" customHeight="1">
      <c r="A3" s="311" t="s">
        <v>225</v>
      </c>
      <c r="B3" s="311"/>
      <c r="C3" s="311"/>
      <c r="D3" s="311"/>
      <c r="E3" s="311"/>
    </row>
    <row r="4" spans="4:5" ht="12.75">
      <c r="D4" s="116"/>
      <c r="E4" s="15"/>
    </row>
    <row r="5" spans="1:7" ht="12.75">
      <c r="A5" s="302" t="s">
        <v>33</v>
      </c>
      <c r="B5" s="302" t="s">
        <v>0</v>
      </c>
      <c r="C5" s="302" t="s">
        <v>9</v>
      </c>
      <c r="D5" s="303" t="s">
        <v>82</v>
      </c>
      <c r="E5" s="314" t="s">
        <v>48</v>
      </c>
      <c r="F5" s="314" t="s">
        <v>87</v>
      </c>
      <c r="G5" s="314" t="s">
        <v>76</v>
      </c>
    </row>
    <row r="6" spans="1:7" ht="12.75">
      <c r="A6" s="302"/>
      <c r="B6" s="302"/>
      <c r="C6" s="302"/>
      <c r="D6" s="303"/>
      <c r="E6" s="314"/>
      <c r="F6" s="314"/>
      <c r="G6" s="314"/>
    </row>
    <row r="7" spans="1:7" ht="12.75">
      <c r="A7" s="312"/>
      <c r="B7" s="312"/>
      <c r="C7" s="312"/>
      <c r="D7" s="313"/>
      <c r="E7" s="315"/>
      <c r="F7" s="315"/>
      <c r="G7" s="315"/>
    </row>
    <row r="8" spans="1:7" s="226" customFormat="1" ht="11.25">
      <c r="A8" s="222">
        <v>1</v>
      </c>
      <c r="B8" s="222">
        <v>2</v>
      </c>
      <c r="C8" s="222">
        <v>3</v>
      </c>
      <c r="D8" s="223">
        <v>4</v>
      </c>
      <c r="E8" s="224">
        <v>5</v>
      </c>
      <c r="F8" s="225">
        <v>6</v>
      </c>
      <c r="G8" s="225">
        <v>7</v>
      </c>
    </row>
    <row r="9" spans="1:7" s="8" customFormat="1" ht="12.75">
      <c r="A9" s="316" t="s">
        <v>83</v>
      </c>
      <c r="B9" s="316"/>
      <c r="C9" s="316"/>
      <c r="D9" s="187" t="s">
        <v>84</v>
      </c>
      <c r="E9" s="91">
        <f>SUM(E10:E11)</f>
        <v>7088.9</v>
      </c>
      <c r="F9" s="105">
        <f>SUM(F10:F10)</f>
        <v>5088.9</v>
      </c>
      <c r="G9" s="115">
        <f aca="true" t="shared" si="0" ref="G9:G18">F9*100/E9</f>
        <v>71.7868780769936</v>
      </c>
    </row>
    <row r="10" spans="1:7" ht="27.75" customHeight="1">
      <c r="A10" s="43">
        <v>1</v>
      </c>
      <c r="B10" s="43">
        <v>710</v>
      </c>
      <c r="C10" s="43">
        <v>71095</v>
      </c>
      <c r="D10" s="186" t="s">
        <v>134</v>
      </c>
      <c r="E10" s="92">
        <v>5088.9</v>
      </c>
      <c r="F10" s="96">
        <v>5088.9</v>
      </c>
      <c r="G10" s="247">
        <f t="shared" si="0"/>
        <v>100</v>
      </c>
    </row>
    <row r="11" spans="1:7" ht="27.75" customHeight="1">
      <c r="A11" s="43">
        <v>2</v>
      </c>
      <c r="B11" s="43">
        <v>750</v>
      </c>
      <c r="C11" s="43">
        <v>75095</v>
      </c>
      <c r="D11" s="186" t="s">
        <v>134</v>
      </c>
      <c r="E11" s="92">
        <v>2000</v>
      </c>
      <c r="F11" s="96">
        <v>0</v>
      </c>
      <c r="G11" s="115">
        <f t="shared" si="0"/>
        <v>0</v>
      </c>
    </row>
    <row r="12" spans="1:7" s="8" customFormat="1" ht="12.75">
      <c r="A12" s="316" t="s">
        <v>85</v>
      </c>
      <c r="B12" s="316"/>
      <c r="C12" s="316"/>
      <c r="D12" s="187" t="s">
        <v>27</v>
      </c>
      <c r="E12" s="91">
        <f>SUM(E13:E17)</f>
        <v>111177.28</v>
      </c>
      <c r="F12" s="105">
        <f>SUM(F13:F14)</f>
        <v>40000</v>
      </c>
      <c r="G12" s="115">
        <f t="shared" si="0"/>
        <v>35.97857403958795</v>
      </c>
    </row>
    <row r="13" spans="1:7" ht="45" customHeight="1">
      <c r="A13" s="27">
        <v>1</v>
      </c>
      <c r="B13" s="27">
        <v>926</v>
      </c>
      <c r="C13" s="27">
        <v>92605</v>
      </c>
      <c r="D13" s="208" t="s">
        <v>86</v>
      </c>
      <c r="E13" s="92">
        <v>91500</v>
      </c>
      <c r="F13" s="96">
        <v>40000</v>
      </c>
      <c r="G13" s="115">
        <f t="shared" si="0"/>
        <v>43.71584699453552</v>
      </c>
    </row>
    <row r="14" spans="1:7" ht="45" customHeight="1">
      <c r="A14" s="27">
        <v>2</v>
      </c>
      <c r="B14" s="27">
        <v>921</v>
      </c>
      <c r="C14" s="27">
        <v>92120</v>
      </c>
      <c r="D14" s="208" t="s">
        <v>238</v>
      </c>
      <c r="E14" s="92">
        <v>10000</v>
      </c>
      <c r="F14" s="96">
        <v>0</v>
      </c>
      <c r="G14" s="247">
        <f t="shared" si="0"/>
        <v>0</v>
      </c>
    </row>
    <row r="15" spans="1:7" ht="45" customHeight="1">
      <c r="A15" s="27">
        <v>3</v>
      </c>
      <c r="B15" s="27">
        <v>900</v>
      </c>
      <c r="C15" s="27">
        <v>90095</v>
      </c>
      <c r="D15" s="186" t="s">
        <v>227</v>
      </c>
      <c r="E15" s="92">
        <v>3964.51</v>
      </c>
      <c r="F15" s="96">
        <v>0</v>
      </c>
      <c r="G15" s="115">
        <f t="shared" si="0"/>
        <v>0</v>
      </c>
    </row>
    <row r="16" spans="1:7" ht="45" customHeight="1">
      <c r="A16" s="27">
        <v>4</v>
      </c>
      <c r="B16" s="27">
        <v>900</v>
      </c>
      <c r="C16" s="27">
        <v>90095</v>
      </c>
      <c r="D16" s="186" t="s">
        <v>228</v>
      </c>
      <c r="E16" s="92">
        <v>2746.72</v>
      </c>
      <c r="F16" s="96">
        <v>0</v>
      </c>
      <c r="G16" s="247">
        <f t="shared" si="0"/>
        <v>0</v>
      </c>
    </row>
    <row r="17" spans="1:7" ht="45" customHeight="1">
      <c r="A17" s="27">
        <v>5</v>
      </c>
      <c r="B17" s="27">
        <v>900</v>
      </c>
      <c r="C17" s="27">
        <v>90095</v>
      </c>
      <c r="D17" s="186" t="s">
        <v>229</v>
      </c>
      <c r="E17" s="92">
        <v>2966.05</v>
      </c>
      <c r="F17" s="96">
        <v>0</v>
      </c>
      <c r="G17" s="115">
        <f t="shared" si="0"/>
        <v>0</v>
      </c>
    </row>
    <row r="18" spans="1:7" ht="12.75">
      <c r="A18" s="267" t="s">
        <v>1</v>
      </c>
      <c r="B18" s="267"/>
      <c r="C18" s="267"/>
      <c r="D18" s="267"/>
      <c r="E18" s="145">
        <f>SUM(E9+E12)</f>
        <v>118266.18</v>
      </c>
      <c r="F18" s="105">
        <f>SUM(F9+F12)</f>
        <v>45088.9</v>
      </c>
      <c r="G18" s="247">
        <f t="shared" si="0"/>
        <v>38.124931404734646</v>
      </c>
    </row>
    <row r="19" spans="4:5" ht="12.75">
      <c r="D19" s="117"/>
      <c r="E19" s="55"/>
    </row>
    <row r="20" spans="1:5" ht="12.75">
      <c r="A20" s="11"/>
      <c r="D20" s="117"/>
      <c r="E20" s="55"/>
    </row>
  </sheetData>
  <sheetProtection/>
  <mergeCells count="11">
    <mergeCell ref="A9:C9"/>
    <mergeCell ref="A12:C12"/>
    <mergeCell ref="A18:D18"/>
    <mergeCell ref="F5:F7"/>
    <mergeCell ref="G5:G7"/>
    <mergeCell ref="A3:E3"/>
    <mergeCell ref="A5:A7"/>
    <mergeCell ref="B5:B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9" customWidth="1"/>
    <col min="2" max="2" width="7.140625" style="9" customWidth="1"/>
    <col min="3" max="3" width="37.28125" style="9" customWidth="1"/>
    <col min="4" max="4" width="11.421875" style="10" customWidth="1"/>
    <col min="5" max="5" width="11.7109375" style="10" customWidth="1"/>
    <col min="6" max="6" width="8.140625" style="10" customWidth="1"/>
    <col min="7" max="7" width="10.140625" style="10" customWidth="1"/>
    <col min="8" max="8" width="11.00390625" style="10" customWidth="1"/>
    <col min="9" max="9" width="8.57421875" style="10" customWidth="1"/>
    <col min="10" max="10" width="10.28125" style="0" customWidth="1"/>
    <col min="11" max="11" width="11.140625" style="13" customWidth="1"/>
  </cols>
  <sheetData>
    <row r="1" ht="12.75">
      <c r="C1" s="9" t="s">
        <v>79</v>
      </c>
    </row>
    <row r="2" ht="12.75">
      <c r="C2" s="9" t="s">
        <v>235</v>
      </c>
    </row>
    <row r="3" spans="1:10" ht="48.75" customHeight="1">
      <c r="A3" s="311" t="s">
        <v>102</v>
      </c>
      <c r="B3" s="311"/>
      <c r="C3" s="311"/>
      <c r="D3" s="311"/>
      <c r="E3" s="311"/>
      <c r="F3" s="311"/>
      <c r="G3" s="311"/>
      <c r="H3" s="311"/>
      <c r="I3" s="311"/>
      <c r="J3" s="311"/>
    </row>
    <row r="4" ht="12.75">
      <c r="J4" s="139"/>
    </row>
    <row r="5" spans="1:12" s="12" customFormat="1" ht="20.25" customHeight="1">
      <c r="A5" s="302" t="s">
        <v>0</v>
      </c>
      <c r="B5" s="302" t="s">
        <v>9</v>
      </c>
      <c r="C5" s="302" t="s">
        <v>27</v>
      </c>
      <c r="D5" s="318" t="s">
        <v>104</v>
      </c>
      <c r="E5" s="319"/>
      <c r="F5" s="320"/>
      <c r="G5" s="318" t="s">
        <v>105</v>
      </c>
      <c r="H5" s="319"/>
      <c r="I5" s="320"/>
      <c r="J5" s="314" t="s">
        <v>28</v>
      </c>
      <c r="K5" s="314"/>
      <c r="L5" s="143"/>
    </row>
    <row r="6" spans="1:12" s="12" customFormat="1" ht="48.75" customHeight="1">
      <c r="A6" s="302"/>
      <c r="B6" s="302"/>
      <c r="C6" s="302"/>
      <c r="D6" s="141" t="s">
        <v>48</v>
      </c>
      <c r="E6" s="141" t="s">
        <v>41</v>
      </c>
      <c r="F6" s="141" t="s">
        <v>88</v>
      </c>
      <c r="G6" s="142" t="s">
        <v>48</v>
      </c>
      <c r="H6" s="142" t="s">
        <v>41</v>
      </c>
      <c r="I6" s="142" t="s">
        <v>88</v>
      </c>
      <c r="J6" s="138" t="s">
        <v>29</v>
      </c>
      <c r="K6" s="176" t="s">
        <v>30</v>
      </c>
      <c r="L6" s="143"/>
    </row>
    <row r="7" spans="1:11" s="227" customFormat="1" ht="12.7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</row>
    <row r="8" spans="1:11" s="6" customFormat="1" ht="31.5">
      <c r="A8" s="140">
        <v>600</v>
      </c>
      <c r="B8" s="140">
        <v>60016</v>
      </c>
      <c r="C8" s="248" t="s">
        <v>230</v>
      </c>
      <c r="D8" s="261">
        <v>118000</v>
      </c>
      <c r="E8" s="262">
        <v>0</v>
      </c>
      <c r="F8" s="263">
        <f>E8*100/D8</f>
        <v>0</v>
      </c>
      <c r="G8" s="261">
        <v>118000</v>
      </c>
      <c r="H8" s="262">
        <v>0</v>
      </c>
      <c r="I8" s="263">
        <f>H8*100/G8</f>
        <v>0</v>
      </c>
      <c r="J8" s="261"/>
      <c r="K8" s="261"/>
    </row>
    <row r="9" spans="1:11" s="6" customFormat="1" ht="31.5">
      <c r="A9" s="140">
        <v>754</v>
      </c>
      <c r="B9" s="140">
        <v>75412</v>
      </c>
      <c r="C9" s="248" t="s">
        <v>231</v>
      </c>
      <c r="D9" s="261">
        <v>7900</v>
      </c>
      <c r="E9" s="262">
        <v>7900</v>
      </c>
      <c r="F9" s="263">
        <f aca="true" t="shared" si="0" ref="F9:F14">E9*100/D9</f>
        <v>100</v>
      </c>
      <c r="G9" s="261">
        <v>7900</v>
      </c>
      <c r="H9" s="262">
        <v>0</v>
      </c>
      <c r="I9" s="263">
        <f aca="true" t="shared" si="1" ref="I9:I14">H9*100/G9</f>
        <v>0</v>
      </c>
      <c r="J9" s="261">
        <v>0</v>
      </c>
      <c r="K9" s="261"/>
    </row>
    <row r="10" spans="1:11" s="6" customFormat="1" ht="34.5" customHeight="1">
      <c r="A10" s="258">
        <v>754</v>
      </c>
      <c r="B10" s="258">
        <v>75412</v>
      </c>
      <c r="C10" s="248" t="s">
        <v>232</v>
      </c>
      <c r="D10" s="261">
        <v>7373</v>
      </c>
      <c r="E10" s="262">
        <v>0</v>
      </c>
      <c r="F10" s="263">
        <f t="shared" si="0"/>
        <v>0</v>
      </c>
      <c r="G10" s="261">
        <v>7373</v>
      </c>
      <c r="H10" s="262">
        <v>0</v>
      </c>
      <c r="I10" s="263">
        <f t="shared" si="1"/>
        <v>0</v>
      </c>
      <c r="J10" s="261">
        <v>0</v>
      </c>
      <c r="K10" s="261"/>
    </row>
    <row r="11" spans="1:11" s="6" customFormat="1" ht="15.75">
      <c r="A11" s="258">
        <v>754</v>
      </c>
      <c r="B11" s="258">
        <v>75412</v>
      </c>
      <c r="C11" s="248" t="s">
        <v>233</v>
      </c>
      <c r="D11" s="261">
        <v>25000</v>
      </c>
      <c r="E11" s="262">
        <v>0</v>
      </c>
      <c r="F11" s="263">
        <f t="shared" si="0"/>
        <v>0</v>
      </c>
      <c r="G11" s="261">
        <v>25000</v>
      </c>
      <c r="H11" s="262">
        <v>0</v>
      </c>
      <c r="I11" s="263">
        <f t="shared" si="1"/>
        <v>0</v>
      </c>
      <c r="J11" s="261">
        <v>0</v>
      </c>
      <c r="K11" s="261"/>
    </row>
    <row r="12" spans="1:11" ht="21.75" customHeight="1">
      <c r="A12" s="259">
        <v>801</v>
      </c>
      <c r="B12" s="259">
        <v>80101</v>
      </c>
      <c r="C12" s="260" t="s">
        <v>103</v>
      </c>
      <c r="D12" s="261">
        <v>110000</v>
      </c>
      <c r="E12" s="264">
        <v>57711.22</v>
      </c>
      <c r="F12" s="263">
        <f t="shared" si="0"/>
        <v>52.46474545454546</v>
      </c>
      <c r="G12" s="261">
        <v>110000</v>
      </c>
      <c r="H12" s="264">
        <v>57711.22</v>
      </c>
      <c r="I12" s="263">
        <f t="shared" si="1"/>
        <v>52.46474545454546</v>
      </c>
      <c r="J12" s="264">
        <v>57711.22</v>
      </c>
      <c r="K12" s="95"/>
    </row>
    <row r="13" spans="1:11" ht="31.5">
      <c r="A13" s="259">
        <v>801</v>
      </c>
      <c r="B13" s="259">
        <v>80195</v>
      </c>
      <c r="C13" s="260" t="s">
        <v>234</v>
      </c>
      <c r="D13" s="95">
        <v>25085</v>
      </c>
      <c r="E13" s="264">
        <v>0</v>
      </c>
      <c r="F13" s="263">
        <f t="shared" si="0"/>
        <v>0</v>
      </c>
      <c r="G13" s="95">
        <v>25085</v>
      </c>
      <c r="H13" s="264">
        <v>0</v>
      </c>
      <c r="I13" s="263">
        <f t="shared" si="1"/>
        <v>0</v>
      </c>
      <c r="J13" s="264">
        <v>0</v>
      </c>
      <c r="K13" s="95"/>
    </row>
    <row r="14" spans="1:11" ht="19.5" customHeight="1">
      <c r="A14" s="317" t="s">
        <v>1</v>
      </c>
      <c r="B14" s="317"/>
      <c r="C14" s="317"/>
      <c r="D14" s="265">
        <f>SUM(D8:D13)</f>
        <v>293358</v>
      </c>
      <c r="E14" s="265">
        <f>SUM(E8:E13)</f>
        <v>65611.22</v>
      </c>
      <c r="F14" s="266">
        <f t="shared" si="0"/>
        <v>22.365580621629544</v>
      </c>
      <c r="G14" s="261">
        <f>SUM(G8:G13)</f>
        <v>293358</v>
      </c>
      <c r="H14" s="261">
        <f>SUM(H8:H13)</f>
        <v>57711.22</v>
      </c>
      <c r="I14" s="263">
        <f t="shared" si="1"/>
        <v>19.67262525651252</v>
      </c>
      <c r="J14" s="95">
        <f>SUM(J8:J13)</f>
        <v>57711.22</v>
      </c>
      <c r="K14" s="95">
        <f>SUM(K8:K13)</f>
        <v>0</v>
      </c>
    </row>
  </sheetData>
  <sheetProtection/>
  <mergeCells count="8">
    <mergeCell ref="A14:C14"/>
    <mergeCell ref="A3:J3"/>
    <mergeCell ref="A5:A6"/>
    <mergeCell ref="B5:B6"/>
    <mergeCell ref="C5:C6"/>
    <mergeCell ref="J5:K5"/>
    <mergeCell ref="D5:F5"/>
    <mergeCell ref="G5:I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9" customWidth="1"/>
    <col min="2" max="2" width="34.28125" style="9" customWidth="1"/>
    <col min="3" max="3" width="7.57421875" style="9" customWidth="1"/>
    <col min="4" max="4" width="13.00390625" style="152" customWidth="1"/>
    <col min="5" max="5" width="15.421875" style="150" customWidth="1"/>
    <col min="6" max="6" width="10.421875" style="69" customWidth="1"/>
    <col min="7" max="16384" width="9.140625" style="9" customWidth="1"/>
  </cols>
  <sheetData>
    <row r="1" spans="1:4" s="149" customFormat="1" ht="12.75" customHeight="1">
      <c r="A1" s="146"/>
      <c r="B1" s="146"/>
      <c r="C1" s="147" t="s">
        <v>129</v>
      </c>
      <c r="D1" s="148"/>
    </row>
    <row r="2" spans="1:4" ht="27" customHeight="1">
      <c r="A2" s="323" t="s">
        <v>236</v>
      </c>
      <c r="B2" s="323"/>
      <c r="C2" s="323"/>
      <c r="D2" s="323"/>
    </row>
    <row r="3" ht="6.75" customHeight="1">
      <c r="A3" s="151"/>
    </row>
    <row r="4" ht="12.75">
      <c r="D4" s="153"/>
    </row>
    <row r="5" spans="1:6" ht="15" customHeight="1">
      <c r="A5" s="302" t="s">
        <v>33</v>
      </c>
      <c r="B5" s="302" t="s">
        <v>82</v>
      </c>
      <c r="C5" s="303" t="s">
        <v>106</v>
      </c>
      <c r="D5" s="324" t="s">
        <v>237</v>
      </c>
      <c r="E5" s="325" t="s">
        <v>41</v>
      </c>
      <c r="F5" s="321" t="s">
        <v>128</v>
      </c>
    </row>
    <row r="6" spans="1:6" ht="15" customHeight="1">
      <c r="A6" s="302"/>
      <c r="B6" s="302"/>
      <c r="C6" s="302"/>
      <c r="D6" s="324"/>
      <c r="E6" s="325"/>
      <c r="F6" s="321"/>
    </row>
    <row r="7" spans="1:6" ht="15.75" customHeight="1">
      <c r="A7" s="302"/>
      <c r="B7" s="302"/>
      <c r="C7" s="302"/>
      <c r="D7" s="324"/>
      <c r="E7" s="325"/>
      <c r="F7" s="321"/>
    </row>
    <row r="8" spans="1:6" s="231" customFormat="1" ht="13.5" customHeight="1">
      <c r="A8" s="228">
        <v>1</v>
      </c>
      <c r="B8" s="228">
        <v>2</v>
      </c>
      <c r="C8" s="228">
        <v>3</v>
      </c>
      <c r="D8" s="229">
        <v>4</v>
      </c>
      <c r="E8" s="230">
        <v>5</v>
      </c>
      <c r="F8" s="230">
        <v>6</v>
      </c>
    </row>
    <row r="9" spans="1:6" s="158" customFormat="1" ht="13.5" customHeight="1">
      <c r="A9" s="154" t="s">
        <v>39</v>
      </c>
      <c r="B9" s="155" t="s">
        <v>107</v>
      </c>
      <c r="C9" s="154"/>
      <c r="D9" s="156">
        <v>20940172.52</v>
      </c>
      <c r="E9" s="157">
        <v>11095947.53</v>
      </c>
      <c r="F9" s="156">
        <f>E9*100/D9</f>
        <v>52.98880665573428</v>
      </c>
    </row>
    <row r="10" spans="1:6" ht="15.75" customHeight="1">
      <c r="A10" s="154" t="s">
        <v>108</v>
      </c>
      <c r="B10" s="155" t="s">
        <v>47</v>
      </c>
      <c r="C10" s="154"/>
      <c r="D10" s="159">
        <v>21579662.82</v>
      </c>
      <c r="E10" s="160">
        <v>9277772.2</v>
      </c>
      <c r="F10" s="156">
        <f aca="true" t="shared" si="0" ref="F10:F20">E10*100/D10</f>
        <v>42.9931286572345</v>
      </c>
    </row>
    <row r="11" spans="1:6" ht="14.25" customHeight="1">
      <c r="A11" s="154" t="s">
        <v>109</v>
      </c>
      <c r="B11" s="155" t="s">
        <v>110</v>
      </c>
      <c r="C11" s="161"/>
      <c r="D11" s="159">
        <v>-639490.3</v>
      </c>
      <c r="E11" s="160">
        <v>1818175.33</v>
      </c>
      <c r="F11" s="156"/>
    </row>
    <row r="12" spans="1:7" ht="18.75" customHeight="1">
      <c r="A12" s="322" t="s">
        <v>111</v>
      </c>
      <c r="B12" s="322"/>
      <c r="C12" s="161"/>
      <c r="D12" s="159">
        <f>SUM(D13:D17)</f>
        <v>1558346.3</v>
      </c>
      <c r="E12" s="160">
        <f>SUM(E13:E17)</f>
        <v>1558346.3</v>
      </c>
      <c r="F12" s="156">
        <f t="shared" si="0"/>
        <v>100</v>
      </c>
      <c r="G12" s="162"/>
    </row>
    <row r="13" spans="1:7" ht="21.75" customHeight="1">
      <c r="A13" s="154" t="s">
        <v>39</v>
      </c>
      <c r="B13" s="163" t="s">
        <v>112</v>
      </c>
      <c r="C13" s="154" t="s">
        <v>113</v>
      </c>
      <c r="D13" s="159"/>
      <c r="E13" s="160"/>
      <c r="F13" s="156"/>
      <c r="G13"/>
    </row>
    <row r="14" spans="1:7" ht="18.75" customHeight="1">
      <c r="A14" s="164" t="s">
        <v>108</v>
      </c>
      <c r="B14" s="161" t="s">
        <v>114</v>
      </c>
      <c r="C14" s="154" t="s">
        <v>113</v>
      </c>
      <c r="D14" s="159"/>
      <c r="E14" s="160"/>
      <c r="F14" s="156"/>
      <c r="G14"/>
    </row>
    <row r="15" spans="1:7" ht="96">
      <c r="A15" s="154" t="s">
        <v>109</v>
      </c>
      <c r="B15" s="165" t="s">
        <v>204</v>
      </c>
      <c r="C15" s="154">
        <v>905</v>
      </c>
      <c r="D15" s="159">
        <v>551818.05</v>
      </c>
      <c r="E15" s="160">
        <v>551818.05</v>
      </c>
      <c r="F15" s="156">
        <f t="shared" si="0"/>
        <v>100</v>
      </c>
      <c r="G15" s="162"/>
    </row>
    <row r="16" spans="1:7" ht="60">
      <c r="A16" s="164" t="s">
        <v>115</v>
      </c>
      <c r="B16" s="243" t="s">
        <v>205</v>
      </c>
      <c r="C16" s="154">
        <v>906</v>
      </c>
      <c r="D16" s="159">
        <v>321493.81</v>
      </c>
      <c r="E16" s="160">
        <v>321493.81</v>
      </c>
      <c r="F16" s="156">
        <f t="shared" si="0"/>
        <v>100</v>
      </c>
      <c r="G16"/>
    </row>
    <row r="17" spans="1:7" ht="15" customHeight="1">
      <c r="A17" s="154" t="s">
        <v>117</v>
      </c>
      <c r="B17" s="166" t="s">
        <v>118</v>
      </c>
      <c r="C17" s="154" t="s">
        <v>119</v>
      </c>
      <c r="D17" s="159">
        <v>685034.44</v>
      </c>
      <c r="E17" s="160">
        <v>685034.44</v>
      </c>
      <c r="F17" s="156">
        <f t="shared" si="0"/>
        <v>100.00000000000001</v>
      </c>
      <c r="G17" s="167"/>
    </row>
    <row r="18" spans="1:7" ht="18.75" customHeight="1">
      <c r="A18" s="322" t="s">
        <v>120</v>
      </c>
      <c r="B18" s="322"/>
      <c r="C18" s="154"/>
      <c r="D18" s="159">
        <f>SUM(D19:D23)</f>
        <v>918856</v>
      </c>
      <c r="E18" s="160">
        <f>SUM(E19:E23)</f>
        <v>367500</v>
      </c>
      <c r="F18" s="156">
        <f t="shared" si="0"/>
        <v>39.99538556639996</v>
      </c>
      <c r="G18"/>
    </row>
    <row r="19" spans="1:7" ht="16.5" customHeight="1">
      <c r="A19" s="154" t="s">
        <v>39</v>
      </c>
      <c r="B19" s="161" t="s">
        <v>121</v>
      </c>
      <c r="C19" s="154" t="s">
        <v>122</v>
      </c>
      <c r="D19" s="159">
        <v>645000</v>
      </c>
      <c r="E19" s="160">
        <v>322500</v>
      </c>
      <c r="F19" s="156">
        <f t="shared" si="0"/>
        <v>50</v>
      </c>
      <c r="G19"/>
    </row>
    <row r="20" spans="1:7" ht="15">
      <c r="A20" s="164" t="s">
        <v>108</v>
      </c>
      <c r="B20" s="168" t="s">
        <v>123</v>
      </c>
      <c r="C20" s="164" t="s">
        <v>122</v>
      </c>
      <c r="D20" s="159">
        <v>90000</v>
      </c>
      <c r="E20" s="160">
        <v>45000</v>
      </c>
      <c r="F20" s="156">
        <f t="shared" si="0"/>
        <v>50</v>
      </c>
      <c r="G20" s="169"/>
    </row>
    <row r="21" spans="1:7" ht="48">
      <c r="A21" s="154" t="s">
        <v>109</v>
      </c>
      <c r="B21" s="170" t="s">
        <v>124</v>
      </c>
      <c r="C21" s="154" t="s">
        <v>125</v>
      </c>
      <c r="D21" s="159"/>
      <c r="E21" s="160"/>
      <c r="F21" s="156"/>
      <c r="G21"/>
    </row>
    <row r="22" spans="1:7" ht="14.25" customHeight="1">
      <c r="A22" s="164" t="s">
        <v>115</v>
      </c>
      <c r="B22" s="168" t="s">
        <v>212</v>
      </c>
      <c r="C22" s="164" t="s">
        <v>126</v>
      </c>
      <c r="D22" s="159">
        <v>183856</v>
      </c>
      <c r="E22" s="160">
        <v>0</v>
      </c>
      <c r="F22" s="156">
        <v>0</v>
      </c>
      <c r="G22" s="171"/>
    </row>
    <row r="23" spans="1:7" ht="15.75" customHeight="1">
      <c r="A23" s="154" t="s">
        <v>116</v>
      </c>
      <c r="B23" s="161" t="s">
        <v>213</v>
      </c>
      <c r="C23" s="154" t="s">
        <v>127</v>
      </c>
      <c r="D23" s="159"/>
      <c r="E23" s="160"/>
      <c r="F23" s="156"/>
      <c r="G23"/>
    </row>
    <row r="24" spans="1:7" ht="12.75">
      <c r="A24" s="98"/>
      <c r="B24" s="172"/>
      <c r="C24" s="173"/>
      <c r="G24"/>
    </row>
    <row r="25" ht="12.75">
      <c r="G25"/>
    </row>
    <row r="26" ht="15">
      <c r="G26" s="169"/>
    </row>
    <row r="27" ht="12.75">
      <c r="G27"/>
    </row>
    <row r="28" ht="15">
      <c r="G28" s="169"/>
    </row>
    <row r="29" ht="12.75">
      <c r="G29"/>
    </row>
    <row r="30" ht="12.75">
      <c r="G30"/>
    </row>
    <row r="31" ht="15">
      <c r="G31" s="169"/>
    </row>
    <row r="32" ht="12.75">
      <c r="G32"/>
    </row>
    <row r="33" ht="15">
      <c r="G33" s="169"/>
    </row>
    <row r="34" ht="12.75">
      <c r="G34"/>
    </row>
    <row r="35" ht="12.75">
      <c r="G35"/>
    </row>
    <row r="36" ht="15">
      <c r="G36" s="169"/>
    </row>
    <row r="37" ht="12.75">
      <c r="G37"/>
    </row>
    <row r="38" ht="15">
      <c r="G38" s="169"/>
    </row>
    <row r="39" ht="12.75">
      <c r="G39"/>
    </row>
    <row r="40" ht="15">
      <c r="G40" s="169"/>
    </row>
    <row r="41" ht="12.75">
      <c r="G41"/>
    </row>
    <row r="42" ht="15">
      <c r="G42" s="169"/>
    </row>
    <row r="43" ht="12.75">
      <c r="G43"/>
    </row>
    <row r="44" ht="12.75">
      <c r="G44"/>
    </row>
    <row r="45" ht="15">
      <c r="G45" s="169"/>
    </row>
    <row r="46" ht="12.75">
      <c r="G46"/>
    </row>
    <row r="47" ht="15">
      <c r="G47" s="169"/>
    </row>
    <row r="48" ht="12.75">
      <c r="G48"/>
    </row>
    <row r="49" ht="15">
      <c r="G49" s="169"/>
    </row>
    <row r="50" ht="12.75">
      <c r="G50"/>
    </row>
    <row r="51" ht="12.75">
      <c r="G51"/>
    </row>
    <row r="52" ht="15">
      <c r="G52" s="169"/>
    </row>
    <row r="53" ht="12.75">
      <c r="G53"/>
    </row>
    <row r="54" ht="15">
      <c r="G54" s="169"/>
    </row>
    <row r="55" ht="12.75">
      <c r="G55"/>
    </row>
    <row r="56" ht="15">
      <c r="G56" s="169"/>
    </row>
    <row r="57" ht="12.75">
      <c r="G57"/>
    </row>
    <row r="58" ht="12.75">
      <c r="G58"/>
    </row>
    <row r="59" ht="15">
      <c r="G59" s="169"/>
    </row>
    <row r="60" ht="12.75">
      <c r="G60"/>
    </row>
    <row r="61" ht="15">
      <c r="G61" s="169"/>
    </row>
    <row r="62" ht="12.75">
      <c r="G62"/>
    </row>
    <row r="63" ht="15">
      <c r="G63" s="169"/>
    </row>
    <row r="64" ht="12.75">
      <c r="G64"/>
    </row>
    <row r="65" ht="15">
      <c r="G65" s="169"/>
    </row>
    <row r="66" ht="12.75">
      <c r="G66"/>
    </row>
    <row r="67" ht="12.75">
      <c r="G67"/>
    </row>
    <row r="68" ht="15">
      <c r="G68" s="169"/>
    </row>
    <row r="69" ht="12.75">
      <c r="G69"/>
    </row>
    <row r="70" ht="14.25">
      <c r="G70" s="174"/>
    </row>
    <row r="71" ht="12.75">
      <c r="G71"/>
    </row>
    <row r="72" ht="15">
      <c r="G72" s="169"/>
    </row>
    <row r="73" ht="12.75">
      <c r="G73"/>
    </row>
    <row r="74" ht="14.25">
      <c r="G74" s="174"/>
    </row>
    <row r="75" ht="12.75">
      <c r="G75"/>
    </row>
    <row r="76" ht="15">
      <c r="G76" s="169"/>
    </row>
    <row r="77" ht="12.75">
      <c r="G77"/>
    </row>
    <row r="78" ht="15">
      <c r="G78" s="169"/>
    </row>
    <row r="79" ht="12.75">
      <c r="G79"/>
    </row>
  </sheetData>
  <sheetProtection/>
  <mergeCells count="9">
    <mergeCell ref="F5:F7"/>
    <mergeCell ref="A12:B12"/>
    <mergeCell ref="A18:B18"/>
    <mergeCell ref="A2:D2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I21" sqref="I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7.57421875" style="0" customWidth="1"/>
    <col min="4" max="4" width="17.28125" style="0" customWidth="1"/>
    <col min="5" max="5" width="39.8515625" style="0" customWidth="1"/>
    <col min="6" max="6" width="13.140625" style="0" customWidth="1"/>
    <col min="7" max="7" width="12.421875" style="0" customWidth="1"/>
    <col min="8" max="8" width="11.421875" style="13" customWidth="1"/>
    <col min="9" max="9" width="11.28125" style="0" customWidth="1"/>
    <col min="10" max="10" width="11.140625" style="0" customWidth="1"/>
  </cols>
  <sheetData>
    <row r="1" spans="1:9" ht="15.75">
      <c r="A1" s="188"/>
      <c r="B1" s="188"/>
      <c r="C1" s="188"/>
      <c r="D1" s="188" t="s">
        <v>136</v>
      </c>
      <c r="E1" s="189" t="s">
        <v>154</v>
      </c>
      <c r="F1" s="190" t="s">
        <v>157</v>
      </c>
      <c r="G1" s="191"/>
      <c r="H1" s="192"/>
      <c r="I1" s="189"/>
    </row>
    <row r="2" spans="1:8" ht="15.75" customHeight="1">
      <c r="A2" s="188"/>
      <c r="B2" s="188"/>
      <c r="C2" s="188"/>
      <c r="D2" s="188"/>
      <c r="E2" s="188"/>
      <c r="F2" s="326" t="s">
        <v>259</v>
      </c>
      <c r="G2" s="326"/>
      <c r="H2" s="326"/>
    </row>
    <row r="3" spans="1:8" ht="15.75" customHeight="1">
      <c r="A3" s="188"/>
      <c r="B3" s="188"/>
      <c r="C3" s="188"/>
      <c r="D3" s="188"/>
      <c r="E3" s="188"/>
      <c r="F3" s="202"/>
      <c r="G3" s="202"/>
      <c r="H3" s="202"/>
    </row>
    <row r="4" spans="1:8" ht="45" customHeight="1">
      <c r="A4" s="327" t="s">
        <v>258</v>
      </c>
      <c r="B4" s="327"/>
      <c r="C4" s="327"/>
      <c r="D4" s="328"/>
      <c r="E4" s="328"/>
      <c r="F4" s="328"/>
      <c r="G4" s="328"/>
      <c r="H4" s="328"/>
    </row>
    <row r="5" spans="1:8" ht="6" customHeight="1" hidden="1">
      <c r="A5" s="193"/>
      <c r="B5" s="193"/>
      <c r="C5" s="193"/>
      <c r="D5" s="193"/>
      <c r="E5" s="193"/>
      <c r="F5" s="193"/>
      <c r="G5" s="193"/>
      <c r="H5" s="194"/>
    </row>
    <row r="6" spans="1:8" ht="12.75" customHeight="1" hidden="1">
      <c r="A6" s="195"/>
      <c r="B6" s="195"/>
      <c r="C6" s="195"/>
      <c r="D6" s="195"/>
      <c r="E6" s="195"/>
      <c r="F6" s="195"/>
      <c r="G6" s="195"/>
      <c r="H6" s="196"/>
    </row>
    <row r="7" spans="1:10" ht="15" customHeight="1">
      <c r="A7" s="329" t="s">
        <v>33</v>
      </c>
      <c r="B7" s="329" t="s">
        <v>0</v>
      </c>
      <c r="C7" s="329" t="s">
        <v>9</v>
      </c>
      <c r="D7" s="332" t="s">
        <v>137</v>
      </c>
      <c r="E7" s="332" t="s">
        <v>138</v>
      </c>
      <c r="F7" s="339" t="s">
        <v>40</v>
      </c>
      <c r="G7" s="339" t="s">
        <v>41</v>
      </c>
      <c r="H7" s="339" t="s">
        <v>156</v>
      </c>
      <c r="I7" s="339" t="s">
        <v>139</v>
      </c>
      <c r="J7" s="339"/>
    </row>
    <row r="8" spans="1:10" ht="15" customHeight="1">
      <c r="A8" s="330"/>
      <c r="B8" s="330"/>
      <c r="C8" s="330"/>
      <c r="D8" s="333"/>
      <c r="E8" s="335"/>
      <c r="F8" s="339"/>
      <c r="G8" s="339"/>
      <c r="H8" s="339"/>
      <c r="I8" s="339"/>
      <c r="J8" s="339"/>
    </row>
    <row r="9" spans="1:10" ht="15" customHeight="1">
      <c r="A9" s="330"/>
      <c r="B9" s="330"/>
      <c r="C9" s="330"/>
      <c r="D9" s="333"/>
      <c r="E9" s="335"/>
      <c r="F9" s="339"/>
      <c r="G9" s="339"/>
      <c r="H9" s="339"/>
      <c r="I9" s="339"/>
      <c r="J9" s="339"/>
    </row>
    <row r="10" spans="1:10" ht="15" customHeight="1">
      <c r="A10" s="330"/>
      <c r="B10" s="330"/>
      <c r="C10" s="330"/>
      <c r="D10" s="333"/>
      <c r="E10" s="335"/>
      <c r="F10" s="339"/>
      <c r="G10" s="339"/>
      <c r="H10" s="339"/>
      <c r="I10" s="340" t="s">
        <v>2</v>
      </c>
      <c r="J10" s="341" t="s">
        <v>4</v>
      </c>
    </row>
    <row r="11" spans="1:10" ht="10.5" customHeight="1">
      <c r="A11" s="330"/>
      <c r="B11" s="330"/>
      <c r="C11" s="330"/>
      <c r="D11" s="333"/>
      <c r="E11" s="335"/>
      <c r="F11" s="339"/>
      <c r="G11" s="339"/>
      <c r="H11" s="339"/>
      <c r="I11" s="340"/>
      <c r="J11" s="341"/>
    </row>
    <row r="12" spans="1:10" ht="3.75" customHeight="1" hidden="1">
      <c r="A12" s="331"/>
      <c r="B12" s="331"/>
      <c r="C12" s="331"/>
      <c r="D12" s="334"/>
      <c r="E12" s="336"/>
      <c r="F12" s="339"/>
      <c r="G12" s="339"/>
      <c r="H12" s="339"/>
      <c r="I12" s="340"/>
      <c r="J12" s="341"/>
    </row>
    <row r="13" spans="1:10" s="235" customFormat="1" ht="14.25" customHeight="1">
      <c r="A13" s="232">
        <v>1</v>
      </c>
      <c r="B13" s="233">
        <v>2</v>
      </c>
      <c r="C13" s="233">
        <v>3</v>
      </c>
      <c r="D13" s="233">
        <v>4</v>
      </c>
      <c r="E13" s="233">
        <v>5</v>
      </c>
      <c r="F13" s="234">
        <v>6</v>
      </c>
      <c r="G13" s="234">
        <v>7</v>
      </c>
      <c r="H13" s="234">
        <v>8</v>
      </c>
      <c r="I13" s="234">
        <v>9</v>
      </c>
      <c r="J13" s="234">
        <v>10</v>
      </c>
    </row>
    <row r="14" spans="1:10" ht="31.5">
      <c r="A14" s="197">
        <v>1</v>
      </c>
      <c r="B14" s="197">
        <v>600</v>
      </c>
      <c r="C14" s="197">
        <v>60016</v>
      </c>
      <c r="D14" s="197" t="s">
        <v>140</v>
      </c>
      <c r="E14" s="197" t="s">
        <v>177</v>
      </c>
      <c r="F14" s="250">
        <v>13263.76</v>
      </c>
      <c r="G14" s="251">
        <v>0</v>
      </c>
      <c r="H14" s="251">
        <f>G14*100/F14</f>
        <v>0</v>
      </c>
      <c r="I14" s="251">
        <v>0</v>
      </c>
      <c r="J14" s="214"/>
    </row>
    <row r="15" spans="1:10" ht="31.5">
      <c r="A15" s="197">
        <v>2</v>
      </c>
      <c r="B15" s="197">
        <v>600</v>
      </c>
      <c r="C15" s="197">
        <v>60016</v>
      </c>
      <c r="D15" s="197" t="s">
        <v>141</v>
      </c>
      <c r="E15" s="197" t="s">
        <v>239</v>
      </c>
      <c r="F15" s="252">
        <v>16803.64</v>
      </c>
      <c r="G15" s="251">
        <v>0</v>
      </c>
      <c r="H15" s="251">
        <f aca="true" t="shared" si="0" ref="H15:H33">G15*100/F15</f>
        <v>0</v>
      </c>
      <c r="I15" s="251">
        <v>0</v>
      </c>
      <c r="J15" s="214"/>
    </row>
    <row r="16" spans="1:10" ht="38.25" customHeight="1">
      <c r="A16" s="197">
        <v>6</v>
      </c>
      <c r="B16" s="197">
        <v>600</v>
      </c>
      <c r="C16" s="197">
        <v>60016</v>
      </c>
      <c r="D16" s="197" t="s">
        <v>141</v>
      </c>
      <c r="E16" s="197" t="s">
        <v>240</v>
      </c>
      <c r="F16" s="252">
        <v>22000</v>
      </c>
      <c r="G16" s="251">
        <v>0</v>
      </c>
      <c r="H16" s="251">
        <f t="shared" si="0"/>
        <v>0</v>
      </c>
      <c r="I16" s="251">
        <v>0</v>
      </c>
      <c r="J16" s="214"/>
    </row>
    <row r="17" spans="1:10" ht="47.25">
      <c r="A17" s="197">
        <v>4</v>
      </c>
      <c r="B17" s="197">
        <v>900</v>
      </c>
      <c r="C17" s="197">
        <v>90015</v>
      </c>
      <c r="D17" s="197" t="s">
        <v>141</v>
      </c>
      <c r="E17" s="197" t="s">
        <v>241</v>
      </c>
      <c r="F17" s="250">
        <v>1000</v>
      </c>
      <c r="G17" s="251">
        <v>0</v>
      </c>
      <c r="H17" s="251">
        <f t="shared" si="0"/>
        <v>0</v>
      </c>
      <c r="I17" s="251">
        <v>0</v>
      </c>
      <c r="J17" s="214"/>
    </row>
    <row r="18" spans="1:10" ht="32.25" customHeight="1">
      <c r="A18" s="197">
        <v>5</v>
      </c>
      <c r="B18" s="197">
        <v>600</v>
      </c>
      <c r="C18" s="197">
        <v>60016</v>
      </c>
      <c r="D18" s="197" t="s">
        <v>141</v>
      </c>
      <c r="E18" s="197" t="s">
        <v>242</v>
      </c>
      <c r="F18" s="250">
        <v>3500</v>
      </c>
      <c r="G18" s="251">
        <v>0</v>
      </c>
      <c r="H18" s="251">
        <f t="shared" si="0"/>
        <v>0</v>
      </c>
      <c r="I18" s="251">
        <v>0</v>
      </c>
      <c r="J18" s="214"/>
    </row>
    <row r="19" spans="1:10" ht="78.75">
      <c r="A19" s="197">
        <v>6</v>
      </c>
      <c r="B19" s="197">
        <v>921</v>
      </c>
      <c r="C19" s="197">
        <v>92195</v>
      </c>
      <c r="D19" s="203" t="s">
        <v>243</v>
      </c>
      <c r="E19" s="197" t="s">
        <v>244</v>
      </c>
      <c r="F19" s="252">
        <v>14557.79</v>
      </c>
      <c r="G19" s="251">
        <v>0</v>
      </c>
      <c r="H19" s="251">
        <f t="shared" si="0"/>
        <v>0</v>
      </c>
      <c r="I19" s="251">
        <v>0</v>
      </c>
      <c r="J19" s="214"/>
    </row>
    <row r="20" spans="1:10" ht="63">
      <c r="A20" s="197">
        <v>7</v>
      </c>
      <c r="B20" s="197">
        <v>921</v>
      </c>
      <c r="C20" s="197">
        <v>92109</v>
      </c>
      <c r="D20" s="197" t="s">
        <v>142</v>
      </c>
      <c r="E20" s="197" t="s">
        <v>245</v>
      </c>
      <c r="F20" s="250">
        <v>19549.03</v>
      </c>
      <c r="G20" s="251">
        <v>19540</v>
      </c>
      <c r="H20" s="251">
        <f t="shared" si="0"/>
        <v>99.95380844983102</v>
      </c>
      <c r="I20" s="251">
        <v>19540</v>
      </c>
      <c r="J20" s="214"/>
    </row>
    <row r="21" spans="1:10" ht="63">
      <c r="A21" s="197">
        <v>8</v>
      </c>
      <c r="B21" s="197">
        <v>921</v>
      </c>
      <c r="C21" s="197">
        <v>92109</v>
      </c>
      <c r="D21" s="197" t="s">
        <v>143</v>
      </c>
      <c r="E21" s="197" t="s">
        <v>246</v>
      </c>
      <c r="F21" s="250">
        <v>16360.18</v>
      </c>
      <c r="G21" s="251">
        <v>0</v>
      </c>
      <c r="H21" s="251">
        <f t="shared" si="0"/>
        <v>0</v>
      </c>
      <c r="I21" s="251">
        <v>0</v>
      </c>
      <c r="J21" s="214"/>
    </row>
    <row r="22" spans="1:10" ht="31.5">
      <c r="A22" s="197">
        <v>9</v>
      </c>
      <c r="B22" s="197">
        <v>600</v>
      </c>
      <c r="C22" s="197">
        <v>60016</v>
      </c>
      <c r="D22" s="197" t="s">
        <v>247</v>
      </c>
      <c r="E22" s="197" t="s">
        <v>248</v>
      </c>
      <c r="F22" s="250">
        <v>13494.84</v>
      </c>
      <c r="G22" s="251">
        <v>0</v>
      </c>
      <c r="H22" s="251">
        <f t="shared" si="0"/>
        <v>0</v>
      </c>
      <c r="I22" s="251">
        <v>0</v>
      </c>
      <c r="J22" s="214"/>
    </row>
    <row r="23" spans="1:10" ht="31.5">
      <c r="A23" s="197">
        <v>10</v>
      </c>
      <c r="B23" s="197">
        <v>900</v>
      </c>
      <c r="C23" s="197">
        <v>90015</v>
      </c>
      <c r="D23" s="197" t="s">
        <v>144</v>
      </c>
      <c r="E23" s="197" t="s">
        <v>249</v>
      </c>
      <c r="F23" s="250">
        <v>32211.99</v>
      </c>
      <c r="G23" s="251">
        <v>0</v>
      </c>
      <c r="H23" s="251">
        <f t="shared" si="0"/>
        <v>0</v>
      </c>
      <c r="I23" s="251">
        <v>0</v>
      </c>
      <c r="J23" s="214"/>
    </row>
    <row r="24" spans="1:10" ht="30" customHeight="1">
      <c r="A24" s="197">
        <v>11</v>
      </c>
      <c r="B24" s="197">
        <v>921</v>
      </c>
      <c r="C24" s="197">
        <v>92195</v>
      </c>
      <c r="D24" s="197" t="s">
        <v>145</v>
      </c>
      <c r="E24" s="197" t="s">
        <v>250</v>
      </c>
      <c r="F24" s="250">
        <v>44415.2</v>
      </c>
      <c r="G24" s="251">
        <v>0</v>
      </c>
      <c r="H24" s="251">
        <f t="shared" si="0"/>
        <v>0</v>
      </c>
      <c r="I24" s="251">
        <v>0</v>
      </c>
      <c r="J24" s="214"/>
    </row>
    <row r="25" spans="1:10" ht="31.5">
      <c r="A25" s="197">
        <v>12</v>
      </c>
      <c r="B25" s="197">
        <v>921</v>
      </c>
      <c r="C25" s="197">
        <v>92195</v>
      </c>
      <c r="D25" s="197" t="s">
        <v>145</v>
      </c>
      <c r="E25" s="197" t="s">
        <v>251</v>
      </c>
      <c r="F25" s="250">
        <v>1800</v>
      </c>
      <c r="G25" s="251">
        <v>0</v>
      </c>
      <c r="H25" s="251">
        <f t="shared" si="0"/>
        <v>0</v>
      </c>
      <c r="I25" s="251">
        <v>0</v>
      </c>
      <c r="J25" s="214"/>
    </row>
    <row r="26" spans="1:10" ht="30" customHeight="1">
      <c r="A26" s="197">
        <v>13</v>
      </c>
      <c r="B26" s="197">
        <v>600</v>
      </c>
      <c r="C26" s="197">
        <v>60016</v>
      </c>
      <c r="D26" s="197" t="s">
        <v>146</v>
      </c>
      <c r="E26" s="197" t="s">
        <v>252</v>
      </c>
      <c r="F26" s="250">
        <v>22000</v>
      </c>
      <c r="G26" s="251">
        <v>0</v>
      </c>
      <c r="H26" s="251">
        <f t="shared" si="0"/>
        <v>0</v>
      </c>
      <c r="I26" s="251">
        <v>0</v>
      </c>
      <c r="J26" s="214"/>
    </row>
    <row r="27" spans="1:10" ht="47.25">
      <c r="A27" s="197">
        <v>14</v>
      </c>
      <c r="B27" s="197">
        <v>900</v>
      </c>
      <c r="C27" s="197">
        <v>90015</v>
      </c>
      <c r="D27" s="197" t="s">
        <v>147</v>
      </c>
      <c r="E27" s="197" t="s">
        <v>253</v>
      </c>
      <c r="F27" s="250">
        <v>7100</v>
      </c>
      <c r="G27" s="251">
        <v>0</v>
      </c>
      <c r="H27" s="251">
        <f t="shared" si="0"/>
        <v>0</v>
      </c>
      <c r="I27" s="251">
        <v>0</v>
      </c>
      <c r="J27" s="214"/>
    </row>
    <row r="28" spans="1:10" ht="47.25">
      <c r="A28" s="197">
        <v>15</v>
      </c>
      <c r="B28" s="197">
        <v>900</v>
      </c>
      <c r="C28" s="197">
        <v>90015</v>
      </c>
      <c r="D28" s="197" t="s">
        <v>147</v>
      </c>
      <c r="E28" s="197" t="s">
        <v>254</v>
      </c>
      <c r="F28" s="250">
        <v>11600</v>
      </c>
      <c r="G28" s="251">
        <v>0</v>
      </c>
      <c r="H28" s="251">
        <f t="shared" si="0"/>
        <v>0</v>
      </c>
      <c r="I28" s="251">
        <v>0</v>
      </c>
      <c r="J28" s="214"/>
    </row>
    <row r="29" spans="1:10" ht="47.25">
      <c r="A29" s="197">
        <v>16</v>
      </c>
      <c r="B29" s="197">
        <v>750</v>
      </c>
      <c r="C29" s="197">
        <v>75075</v>
      </c>
      <c r="D29" s="197" t="s">
        <v>147</v>
      </c>
      <c r="E29" s="197" t="s">
        <v>255</v>
      </c>
      <c r="F29" s="250">
        <v>479.31</v>
      </c>
      <c r="G29" s="251">
        <v>0</v>
      </c>
      <c r="H29" s="251">
        <f t="shared" si="0"/>
        <v>0</v>
      </c>
      <c r="I29" s="251">
        <v>0</v>
      </c>
      <c r="J29" s="214"/>
    </row>
    <row r="30" spans="1:10" ht="33.75" customHeight="1">
      <c r="A30" s="197">
        <v>17</v>
      </c>
      <c r="B30" s="197">
        <v>600</v>
      </c>
      <c r="C30" s="197">
        <v>60016</v>
      </c>
      <c r="D30" s="197" t="s">
        <v>155</v>
      </c>
      <c r="E30" s="197" t="s">
        <v>256</v>
      </c>
      <c r="F30" s="250">
        <v>13864.56</v>
      </c>
      <c r="G30" s="251">
        <v>0</v>
      </c>
      <c r="H30" s="251">
        <f t="shared" si="0"/>
        <v>0</v>
      </c>
      <c r="I30" s="251">
        <v>0</v>
      </c>
      <c r="J30" s="214"/>
    </row>
    <row r="31" spans="1:10" ht="31.5" customHeight="1">
      <c r="A31" s="197">
        <v>18</v>
      </c>
      <c r="B31" s="198">
        <v>600</v>
      </c>
      <c r="C31" s="198">
        <v>60016</v>
      </c>
      <c r="D31" s="197" t="s">
        <v>148</v>
      </c>
      <c r="E31" s="249" t="s">
        <v>169</v>
      </c>
      <c r="F31" s="250">
        <v>15713.17</v>
      </c>
      <c r="G31" s="251">
        <v>0</v>
      </c>
      <c r="H31" s="251">
        <f t="shared" si="0"/>
        <v>0</v>
      </c>
      <c r="I31" s="251">
        <v>0</v>
      </c>
      <c r="J31" s="214"/>
    </row>
    <row r="32" spans="1:10" ht="49.5" customHeight="1">
      <c r="A32" s="197">
        <v>19</v>
      </c>
      <c r="B32" s="198">
        <v>921</v>
      </c>
      <c r="C32" s="198">
        <v>92109</v>
      </c>
      <c r="D32" s="197" t="s">
        <v>149</v>
      </c>
      <c r="E32" s="199" t="s">
        <v>257</v>
      </c>
      <c r="F32" s="250">
        <v>16833.33</v>
      </c>
      <c r="G32" s="251">
        <v>0</v>
      </c>
      <c r="H32" s="251">
        <f t="shared" si="0"/>
        <v>0</v>
      </c>
      <c r="I32" s="251">
        <v>0</v>
      </c>
      <c r="J32" s="214"/>
    </row>
    <row r="33" spans="1:10" ht="21.75" customHeight="1">
      <c r="A33" s="337" t="s">
        <v>1</v>
      </c>
      <c r="B33" s="338"/>
      <c r="C33" s="338"/>
      <c r="D33" s="338"/>
      <c r="E33" s="200"/>
      <c r="F33" s="253">
        <f>SUM(F14:F32)</f>
        <v>286546.8</v>
      </c>
      <c r="G33" s="253">
        <f>SUM(G14:G32)</f>
        <v>19540</v>
      </c>
      <c r="H33" s="251">
        <f t="shared" si="0"/>
        <v>6.819130417788648</v>
      </c>
      <c r="I33" s="251">
        <f>SUM(I14:I32)</f>
        <v>19540</v>
      </c>
      <c r="J33" s="214">
        <f>SUM(J14:J32)</f>
        <v>0</v>
      </c>
    </row>
  </sheetData>
  <sheetProtection/>
  <mergeCells count="14">
    <mergeCell ref="A33:D33"/>
    <mergeCell ref="F7:F12"/>
    <mergeCell ref="G7:G12"/>
    <mergeCell ref="H7:H12"/>
    <mergeCell ref="I10:I12"/>
    <mergeCell ref="I7:J9"/>
    <mergeCell ref="J10:J12"/>
    <mergeCell ref="F2:H2"/>
    <mergeCell ref="A4:H4"/>
    <mergeCell ref="A7:A12"/>
    <mergeCell ref="B7:B12"/>
    <mergeCell ref="C7:C12"/>
    <mergeCell ref="D7:D12"/>
    <mergeCell ref="E7:E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Szymkowiak</cp:lastModifiedBy>
  <cp:lastPrinted>2021-08-16T05:54:11Z</cp:lastPrinted>
  <dcterms:modified xsi:type="dcterms:W3CDTF">2021-09-13T06:01:27Z</dcterms:modified>
  <cp:category/>
  <cp:version/>
  <cp:contentType/>
  <cp:contentStatus/>
</cp:coreProperties>
</file>